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0" windowWidth="23715" windowHeight="10515"/>
  </bookViews>
  <sheets>
    <sheet name="贈与適正額シュミレーション" sheetId="2" r:id="rId1"/>
    <sheet name="計算過程" sheetId="1" state="hidden" r:id="rId2"/>
  </sheets>
  <definedNames>
    <definedName name="solver_adj" localSheetId="0" hidden="1">贈与適正額シュミレーション!#REF!</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贈与適正額シュミレーション!#REF!</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C64" i="1" l="1"/>
  <c r="C5" i="1"/>
  <c r="B27" i="2" l="1"/>
  <c r="B17" i="2"/>
  <c r="G26" i="2"/>
  <c r="G25" i="2"/>
  <c r="G59" i="1" l="1"/>
  <c r="G62" i="1"/>
  <c r="C67" i="1" s="1"/>
  <c r="C29" i="1"/>
  <c r="C32" i="1" s="1"/>
  <c r="C30" i="1"/>
  <c r="C33" i="1" s="1"/>
  <c r="G4" i="1"/>
  <c r="H2" i="1"/>
  <c r="C3" i="1"/>
  <c r="H1" i="1" s="1"/>
  <c r="G29" i="1"/>
  <c r="C6" i="1" l="1"/>
  <c r="G30" i="1"/>
  <c r="G31" i="1" s="1"/>
  <c r="C62" i="1"/>
  <c r="C65" i="1" s="1"/>
  <c r="G32" i="1"/>
  <c r="G37" i="1" s="1"/>
  <c r="G17" i="2" s="1"/>
  <c r="E32" i="1"/>
  <c r="C63" i="1"/>
  <c r="E65" i="1" s="1"/>
  <c r="E31" i="1"/>
  <c r="H4" i="1"/>
  <c r="I4" i="1" s="1"/>
  <c r="H67" i="1"/>
  <c r="H37" i="1"/>
  <c r="I37" i="1" l="1"/>
  <c r="H39" i="1" s="1"/>
  <c r="G63" i="1"/>
  <c r="G64" i="1" s="1"/>
  <c r="G28" i="2" s="1"/>
  <c r="C68" i="1"/>
  <c r="C69" i="1" s="1"/>
  <c r="G65" i="1"/>
  <c r="G67" i="1" s="1"/>
  <c r="G27" i="2" s="1"/>
  <c r="E64" i="1"/>
  <c r="C66" i="1"/>
  <c r="I67" i="1" l="1"/>
  <c r="H41" i="1"/>
  <c r="H55" i="1"/>
  <c r="H50" i="1"/>
  <c r="H69" i="1" l="1"/>
  <c r="H73" i="1" s="1"/>
  <c r="I50" i="1"/>
  <c r="J50" i="1" s="1"/>
  <c r="K50" i="1" s="1"/>
  <c r="I41" i="1"/>
  <c r="J41" i="1" s="1"/>
  <c r="K41" i="1" s="1"/>
  <c r="J55" i="1"/>
  <c r="K55" i="1" s="1"/>
  <c r="I55" i="1"/>
  <c r="H40" i="1"/>
  <c r="H48" i="1"/>
  <c r="H57" i="1"/>
  <c r="H75" i="1"/>
  <c r="H82" i="1"/>
  <c r="H59" i="1"/>
  <c r="H56" i="1"/>
  <c r="H53" i="1"/>
  <c r="H54" i="1"/>
  <c r="H47" i="1"/>
  <c r="H81" i="1"/>
  <c r="H86" i="1"/>
  <c r="H80" i="1"/>
  <c r="H89" i="1"/>
  <c r="I39" i="1"/>
  <c r="J39" i="1" s="1"/>
  <c r="K39" i="1" s="1"/>
  <c r="H58" i="1"/>
  <c r="H42" i="1"/>
  <c r="H52" i="1"/>
  <c r="H44" i="1"/>
  <c r="H45" i="1"/>
  <c r="H43" i="1"/>
  <c r="H46" i="1"/>
  <c r="H49" i="1"/>
  <c r="H51" i="1"/>
  <c r="H83" i="1"/>
  <c r="H85" i="1"/>
  <c r="H84" i="1"/>
  <c r="H76" i="1"/>
  <c r="H88" i="1"/>
  <c r="H79" i="1" l="1"/>
  <c r="H77" i="1"/>
  <c r="H78" i="1"/>
  <c r="I78" i="1" s="1"/>
  <c r="J78" i="1" s="1"/>
  <c r="K78" i="1" s="1"/>
  <c r="H71" i="1"/>
  <c r="H87" i="1"/>
  <c r="H70" i="1"/>
  <c r="I70" i="1" s="1"/>
  <c r="J70" i="1" s="1"/>
  <c r="K70" i="1" s="1"/>
  <c r="H74" i="1"/>
  <c r="I74" i="1" s="1"/>
  <c r="J74" i="1" s="1"/>
  <c r="K74" i="1" s="1"/>
  <c r="H72" i="1"/>
  <c r="I72" i="1" s="1"/>
  <c r="J72" i="1" s="1"/>
  <c r="K72" i="1" s="1"/>
  <c r="I69" i="1"/>
  <c r="J69" i="1" s="1"/>
  <c r="K69" i="1" s="1"/>
  <c r="J88" i="1"/>
  <c r="K88" i="1" s="1"/>
  <c r="I88" i="1"/>
  <c r="I77" i="1"/>
  <c r="J77" i="1" s="1"/>
  <c r="K77" i="1" s="1"/>
  <c r="I83" i="1"/>
  <c r="J83" i="1" s="1"/>
  <c r="K83" i="1" s="1"/>
  <c r="J86" i="1"/>
  <c r="K86" i="1" s="1"/>
  <c r="I86" i="1"/>
  <c r="I71" i="1"/>
  <c r="J71" i="1" s="1"/>
  <c r="K71" i="1" s="1"/>
  <c r="I75" i="1"/>
  <c r="J75" i="1" s="1"/>
  <c r="K75" i="1" s="1"/>
  <c r="I76" i="1"/>
  <c r="J76" i="1" s="1"/>
  <c r="K76" i="1" s="1"/>
  <c r="I79" i="1"/>
  <c r="J79" i="1" s="1"/>
  <c r="K79" i="1" s="1"/>
  <c r="J84" i="1"/>
  <c r="K84" i="1" s="1"/>
  <c r="I84" i="1"/>
  <c r="I85" i="1"/>
  <c r="J85" i="1" s="1"/>
  <c r="K85" i="1" s="1"/>
  <c r="J89" i="1"/>
  <c r="K89" i="1" s="1"/>
  <c r="I89" i="1"/>
  <c r="I80" i="1"/>
  <c r="J80" i="1" s="1"/>
  <c r="K80" i="1" s="1"/>
  <c r="J81" i="1"/>
  <c r="K81" i="1" s="1"/>
  <c r="I81" i="1"/>
  <c r="I73" i="1"/>
  <c r="J73" i="1" s="1"/>
  <c r="K73" i="1" s="1"/>
  <c r="I82" i="1"/>
  <c r="J82" i="1" s="1"/>
  <c r="K82" i="1" s="1"/>
  <c r="I43" i="1"/>
  <c r="J43" i="1" s="1"/>
  <c r="K43" i="1" s="1"/>
  <c r="I42" i="1"/>
  <c r="J42" i="1" s="1"/>
  <c r="K42" i="1" s="1"/>
  <c r="I51" i="1"/>
  <c r="J51" i="1" s="1"/>
  <c r="K51" i="1" s="1"/>
  <c r="I46" i="1"/>
  <c r="J46" i="1" s="1"/>
  <c r="K46" i="1" s="1"/>
  <c r="I45" i="1"/>
  <c r="J45" i="1" s="1"/>
  <c r="K45" i="1" s="1"/>
  <c r="I52" i="1"/>
  <c r="J52" i="1" s="1"/>
  <c r="K52" i="1" s="1"/>
  <c r="I58" i="1"/>
  <c r="J58" i="1" s="1"/>
  <c r="K58" i="1" s="1"/>
  <c r="I54" i="1"/>
  <c r="J54" i="1" s="1"/>
  <c r="K54" i="1" s="1"/>
  <c r="I56" i="1"/>
  <c r="J56" i="1" s="1"/>
  <c r="K56" i="1" s="1"/>
  <c r="I59" i="1"/>
  <c r="J59" i="1" s="1"/>
  <c r="K59" i="1" s="1"/>
  <c r="I48" i="1"/>
  <c r="J48" i="1" s="1"/>
  <c r="K48" i="1" s="1"/>
  <c r="I40" i="1"/>
  <c r="J40" i="1" s="1"/>
  <c r="K40" i="1" s="1"/>
  <c r="I49" i="1"/>
  <c r="J49" i="1" s="1"/>
  <c r="K49" i="1" s="1"/>
  <c r="I44" i="1"/>
  <c r="J44" i="1" s="1"/>
  <c r="K44" i="1" s="1"/>
  <c r="I47" i="1"/>
  <c r="J47" i="1" s="1"/>
  <c r="K47" i="1" s="1"/>
  <c r="I53" i="1"/>
  <c r="J53" i="1" s="1"/>
  <c r="K53" i="1" s="1"/>
  <c r="J57" i="1"/>
  <c r="K57" i="1" s="1"/>
  <c r="I57" i="1"/>
  <c r="H6" i="1"/>
  <c r="K87" i="1" l="1"/>
  <c r="L69" i="1" s="1"/>
  <c r="I87" i="1"/>
  <c r="J87" i="1"/>
  <c r="I6" i="1"/>
  <c r="M85" i="1" l="1"/>
  <c r="N85" i="1" s="1"/>
  <c r="M80" i="1"/>
  <c r="N80" i="1" s="1"/>
  <c r="M88" i="1"/>
  <c r="N88" i="1" s="1"/>
  <c r="M83" i="1"/>
  <c r="N83" i="1" s="1"/>
  <c r="M86" i="1"/>
  <c r="N86" i="1" s="1"/>
  <c r="M84" i="1"/>
  <c r="N84" i="1" s="1"/>
  <c r="M89" i="1"/>
  <c r="N89" i="1" s="1"/>
  <c r="M81" i="1"/>
  <c r="N81" i="1" s="1"/>
  <c r="M82" i="1"/>
  <c r="N82" i="1" s="1"/>
  <c r="M87" i="1"/>
  <c r="N87" i="1" s="1"/>
  <c r="M79" i="1"/>
  <c r="N79" i="1" s="1"/>
  <c r="M78" i="1"/>
  <c r="N78" i="1" s="1"/>
  <c r="M77" i="1"/>
  <c r="N77" i="1" s="1"/>
  <c r="M69" i="1"/>
  <c r="M76" i="1" s="1"/>
  <c r="N76" i="1" s="1"/>
  <c r="H25" i="1"/>
  <c r="H20" i="1"/>
  <c r="H13" i="1"/>
  <c r="H26" i="1"/>
  <c r="H14" i="1"/>
  <c r="H16" i="1"/>
  <c r="H22" i="1"/>
  <c r="H23" i="1"/>
  <c r="H21" i="1"/>
  <c r="H11" i="1"/>
  <c r="H12" i="1"/>
  <c r="H18" i="1"/>
  <c r="H10" i="1"/>
  <c r="H15" i="1"/>
  <c r="H9" i="1"/>
  <c r="H24" i="1"/>
  <c r="H19" i="1"/>
  <c r="H17" i="1"/>
  <c r="J6" i="1"/>
  <c r="K6" i="1" s="1"/>
  <c r="H8" i="1"/>
  <c r="H7" i="1"/>
  <c r="M71" i="1" l="1"/>
  <c r="N71" i="1" s="1"/>
  <c r="M74" i="1"/>
  <c r="N74" i="1" s="1"/>
  <c r="M73" i="1"/>
  <c r="N73" i="1" s="1"/>
  <c r="M72" i="1"/>
  <c r="N72" i="1" s="1"/>
  <c r="M75" i="1"/>
  <c r="N75" i="1" s="1"/>
  <c r="M70" i="1"/>
  <c r="N70" i="1" s="1"/>
  <c r="I7" i="1"/>
  <c r="J7" i="1" s="1"/>
  <c r="I19" i="1"/>
  <c r="J19" i="1" s="1"/>
  <c r="K19" i="1" s="1"/>
  <c r="I9" i="1"/>
  <c r="J9" i="1" s="1"/>
  <c r="I12" i="1"/>
  <c r="J12" i="1" s="1"/>
  <c r="I22" i="1"/>
  <c r="J22" i="1" s="1"/>
  <c r="K22" i="1" s="1"/>
  <c r="I13" i="1"/>
  <c r="J13" i="1" s="1"/>
  <c r="I8" i="1"/>
  <c r="J8" i="1" s="1"/>
  <c r="I17" i="1"/>
  <c r="J17" i="1" s="1"/>
  <c r="K17" i="1" s="1"/>
  <c r="J24" i="1"/>
  <c r="K24" i="1" s="1"/>
  <c r="I24" i="1"/>
  <c r="I15" i="1"/>
  <c r="J15" i="1" s="1"/>
  <c r="K15" i="1" s="1"/>
  <c r="I18" i="1"/>
  <c r="J18" i="1" s="1"/>
  <c r="K18" i="1" s="1"/>
  <c r="I11" i="1"/>
  <c r="J11" i="1" s="1"/>
  <c r="I23" i="1"/>
  <c r="J23" i="1" s="1"/>
  <c r="K23" i="1" s="1"/>
  <c r="I16" i="1"/>
  <c r="J16" i="1" s="1"/>
  <c r="K16" i="1" s="1"/>
  <c r="J26" i="1"/>
  <c r="K26" i="1" s="1"/>
  <c r="I26" i="1"/>
  <c r="I20" i="1"/>
  <c r="J20" i="1" s="1"/>
  <c r="K20" i="1" s="1"/>
  <c r="I10" i="1"/>
  <c r="J10" i="1" s="1"/>
  <c r="I21" i="1"/>
  <c r="J21" i="1" s="1"/>
  <c r="K21" i="1" s="1"/>
  <c r="I14" i="1"/>
  <c r="J14" i="1" s="1"/>
  <c r="K14" i="1" s="1"/>
  <c r="I25" i="1"/>
  <c r="J25" i="1" s="1"/>
  <c r="K25" i="1" s="1"/>
  <c r="N90" i="1" l="1"/>
  <c r="K13" i="1"/>
  <c r="K10" i="1"/>
  <c r="K8" i="1"/>
  <c r="K9" i="1"/>
  <c r="K7" i="1"/>
  <c r="K11" i="1"/>
  <c r="K12" i="1"/>
  <c r="G29" i="2" l="1"/>
  <c r="L6" i="1"/>
  <c r="C70" i="1"/>
  <c r="C71" i="1" s="1"/>
  <c r="L39" i="1"/>
  <c r="M19" i="1" l="1"/>
  <c r="N19" i="1" s="1"/>
  <c r="M21" i="1"/>
  <c r="N21" i="1" s="1"/>
  <c r="M22" i="1"/>
  <c r="N22" i="1" s="1"/>
  <c r="M25" i="1"/>
  <c r="N25" i="1" s="1"/>
  <c r="M17" i="1"/>
  <c r="N17" i="1" s="1"/>
  <c r="M24" i="1"/>
  <c r="N24" i="1" s="1"/>
  <c r="M18" i="1"/>
  <c r="N18" i="1" s="1"/>
  <c r="M23" i="1"/>
  <c r="N23" i="1" s="1"/>
  <c r="M26" i="1"/>
  <c r="N26" i="1" s="1"/>
  <c r="M20" i="1"/>
  <c r="N20" i="1" s="1"/>
  <c r="M55" i="1"/>
  <c r="N55" i="1" s="1"/>
  <c r="M50" i="1"/>
  <c r="N50" i="1" s="1"/>
  <c r="M51" i="1"/>
  <c r="N51" i="1" s="1"/>
  <c r="M52" i="1"/>
  <c r="N52" i="1" s="1"/>
  <c r="M53" i="1"/>
  <c r="N53" i="1" s="1"/>
  <c r="M57" i="1"/>
  <c r="N57" i="1" s="1"/>
  <c r="M58" i="1"/>
  <c r="N58" i="1" s="1"/>
  <c r="M54" i="1"/>
  <c r="N54" i="1" s="1"/>
  <c r="M56" i="1"/>
  <c r="N56" i="1" s="1"/>
  <c r="M59" i="1"/>
  <c r="N59" i="1" s="1"/>
  <c r="M12" i="1"/>
  <c r="N12" i="1" s="1"/>
  <c r="M13" i="1"/>
  <c r="N13" i="1" s="1"/>
  <c r="M49" i="1"/>
  <c r="N49" i="1" s="1"/>
  <c r="M48" i="1"/>
  <c r="N48" i="1" s="1"/>
  <c r="M47" i="1"/>
  <c r="N47" i="1" s="1"/>
  <c r="M6" i="1"/>
  <c r="M8" i="1" s="1"/>
  <c r="N8" i="1" s="1"/>
  <c r="M14" i="1"/>
  <c r="N14" i="1" s="1"/>
  <c r="M15" i="1"/>
  <c r="N15" i="1" s="1"/>
  <c r="M16" i="1"/>
  <c r="N16" i="1" s="1"/>
  <c r="M10" i="1"/>
  <c r="N10" i="1" s="1"/>
  <c r="M11" i="1"/>
  <c r="N11" i="1" s="1"/>
  <c r="M9" i="1"/>
  <c r="N9" i="1" s="1"/>
  <c r="M39" i="1"/>
  <c r="M46" i="1" s="1"/>
  <c r="N46" i="1" s="1"/>
  <c r="M7" i="1" l="1"/>
  <c r="N7" i="1" s="1"/>
  <c r="M42" i="1"/>
  <c r="N42" i="1" s="1"/>
  <c r="M44" i="1"/>
  <c r="N44" i="1" s="1"/>
  <c r="M41" i="1"/>
  <c r="N41" i="1" s="1"/>
  <c r="M40" i="1"/>
  <c r="N40" i="1" s="1"/>
  <c r="M45" i="1"/>
  <c r="N45" i="1" s="1"/>
  <c r="M43" i="1"/>
  <c r="N43" i="1" s="1"/>
  <c r="N60" i="1" l="1"/>
  <c r="N27" i="1"/>
  <c r="G10" i="2" s="1"/>
  <c r="G19" i="2"/>
  <c r="G30" i="2" l="1"/>
  <c r="G32" i="2" s="1"/>
  <c r="G20" i="2"/>
  <c r="C7" i="1"/>
  <c r="C37" i="1"/>
  <c r="C38" i="1" s="1"/>
</calcChain>
</file>

<file path=xl/sharedStrings.xml><?xml version="1.0" encoding="utf-8"?>
<sst xmlns="http://schemas.openxmlformats.org/spreadsheetml/2006/main" count="112" uniqueCount="76">
  <si>
    <t>配偶者</t>
    <rPh sb="0" eb="3">
      <t>ハイグウシャ</t>
    </rPh>
    <phoneticPr fontId="2"/>
  </si>
  <si>
    <t>相続税課税価格</t>
    <rPh sb="0" eb="3">
      <t>ソウゾクゼイ</t>
    </rPh>
    <rPh sb="3" eb="5">
      <t>カゼイ</t>
    </rPh>
    <rPh sb="5" eb="7">
      <t>カカク</t>
    </rPh>
    <phoneticPr fontId="2"/>
  </si>
  <si>
    <t>課税価格</t>
    <rPh sb="0" eb="2">
      <t>カゼイ</t>
    </rPh>
    <rPh sb="2" eb="4">
      <t>カカク</t>
    </rPh>
    <phoneticPr fontId="2"/>
  </si>
  <si>
    <t>基礎控除</t>
    <rPh sb="0" eb="2">
      <t>キソ</t>
    </rPh>
    <rPh sb="2" eb="4">
      <t>コウジョ</t>
    </rPh>
    <phoneticPr fontId="2"/>
  </si>
  <si>
    <t>子供</t>
    <rPh sb="0" eb="2">
      <t>コドモ</t>
    </rPh>
    <phoneticPr fontId="2"/>
  </si>
  <si>
    <t>配偶者以外の相続人の数</t>
    <rPh sb="0" eb="3">
      <t>ハイグウシャ</t>
    </rPh>
    <rPh sb="3" eb="5">
      <t>イガイ</t>
    </rPh>
    <rPh sb="6" eb="8">
      <t>ソウゾク</t>
    </rPh>
    <rPh sb="8" eb="9">
      <t>ニン</t>
    </rPh>
    <rPh sb="10" eb="11">
      <t>カズ</t>
    </rPh>
    <phoneticPr fontId="2"/>
  </si>
  <si>
    <t>課税される遺産額</t>
    <rPh sb="0" eb="2">
      <t>カゼイ</t>
    </rPh>
    <rPh sb="5" eb="7">
      <t>イサン</t>
    </rPh>
    <rPh sb="7" eb="8">
      <t>ガク</t>
    </rPh>
    <phoneticPr fontId="2"/>
  </si>
  <si>
    <t>法定相続人の数</t>
    <rPh sb="0" eb="2">
      <t>ホウテイ</t>
    </rPh>
    <rPh sb="2" eb="4">
      <t>ソウゾク</t>
    </rPh>
    <rPh sb="4" eb="5">
      <t>ニン</t>
    </rPh>
    <rPh sb="6" eb="7">
      <t>カズ</t>
    </rPh>
    <phoneticPr fontId="2"/>
  </si>
  <si>
    <t>相続までの想定年数</t>
    <rPh sb="0" eb="2">
      <t>ソウゾク</t>
    </rPh>
    <rPh sb="5" eb="7">
      <t>ソウテイ</t>
    </rPh>
    <rPh sb="7" eb="9">
      <t>ネンスウ</t>
    </rPh>
    <phoneticPr fontId="2"/>
  </si>
  <si>
    <t>贈与を受ける人数（子や孫、曾孫等の直系卑属のみ）</t>
    <rPh sb="0" eb="2">
      <t>ゾウヨ</t>
    </rPh>
    <rPh sb="3" eb="4">
      <t>ウ</t>
    </rPh>
    <rPh sb="6" eb="8">
      <t>ニンズウ</t>
    </rPh>
    <rPh sb="9" eb="10">
      <t>コ</t>
    </rPh>
    <rPh sb="11" eb="12">
      <t>マゴ</t>
    </rPh>
    <rPh sb="15" eb="16">
      <t>トウ</t>
    </rPh>
    <rPh sb="17" eb="19">
      <t>チョッケイ</t>
    </rPh>
    <rPh sb="19" eb="21">
      <t>ヒゾク</t>
    </rPh>
    <phoneticPr fontId="2"/>
  </si>
  <si>
    <t>１０年後の相続税価格</t>
    <rPh sb="2" eb="4">
      <t>ネンゴ</t>
    </rPh>
    <rPh sb="5" eb="8">
      <t>ソウゾクゼイ</t>
    </rPh>
    <rPh sb="8" eb="10">
      <t>カカク</t>
    </rPh>
    <phoneticPr fontId="2"/>
  </si>
  <si>
    <t>配偶者がいる場合にはチェックを入れてください</t>
    <rPh sb="0" eb="3">
      <t>ハイグウシャ</t>
    </rPh>
    <rPh sb="6" eb="8">
      <t>バアイ</t>
    </rPh>
    <rPh sb="15" eb="16">
      <t>イ</t>
    </rPh>
    <phoneticPr fontId="2"/>
  </si>
  <si>
    <t>課税される遺産（２）</t>
    <rPh sb="0" eb="2">
      <t>カゼイ</t>
    </rPh>
    <rPh sb="5" eb="7">
      <t>イサン</t>
    </rPh>
    <phoneticPr fontId="2"/>
  </si>
  <si>
    <t>課税される遺産（３）</t>
    <rPh sb="0" eb="2">
      <t>カゼイ</t>
    </rPh>
    <rPh sb="5" eb="7">
      <t>イサン</t>
    </rPh>
    <phoneticPr fontId="2"/>
  </si>
  <si>
    <t>一人当たり一年間の贈与税</t>
    <rPh sb="0" eb="2">
      <t>ヒトリ</t>
    </rPh>
    <rPh sb="2" eb="3">
      <t>ア</t>
    </rPh>
    <rPh sb="5" eb="8">
      <t>イチネンカン</t>
    </rPh>
    <rPh sb="9" eb="12">
      <t>ゾウヨゼイ</t>
    </rPh>
    <phoneticPr fontId="2"/>
  </si>
  <si>
    <t>贈与税の総額</t>
    <rPh sb="0" eb="3">
      <t>ゾウヨゼイ</t>
    </rPh>
    <rPh sb="4" eb="6">
      <t>ソウガク</t>
    </rPh>
    <phoneticPr fontId="2"/>
  </si>
  <si>
    <t>相続税の総額</t>
    <rPh sb="0" eb="3">
      <t>ソウゾクゼイ</t>
    </rPh>
    <rPh sb="4" eb="6">
      <t>ソウガク</t>
    </rPh>
    <phoneticPr fontId="2"/>
  </si>
  <si>
    <t>税金総額</t>
    <rPh sb="0" eb="2">
      <t>ゼイキン</t>
    </rPh>
    <rPh sb="2" eb="4">
      <t>ソウガク</t>
    </rPh>
    <phoneticPr fontId="2"/>
  </si>
  <si>
    <t>一人当たりの贈与税</t>
    <rPh sb="0" eb="2">
      <t>ヒトリ</t>
    </rPh>
    <rPh sb="2" eb="3">
      <t>ア</t>
    </rPh>
    <rPh sb="6" eb="9">
      <t>ゾウヨゼイ</t>
    </rPh>
    <phoneticPr fontId="2"/>
  </si>
  <si>
    <t>年間の贈与税の総額</t>
    <rPh sb="0" eb="2">
      <t>ネンカン</t>
    </rPh>
    <rPh sb="3" eb="6">
      <t>ゾウヨゼイ</t>
    </rPh>
    <rPh sb="7" eb="9">
      <t>ソウガク</t>
    </rPh>
    <phoneticPr fontId="2"/>
  </si>
  <si>
    <t>年間の贈与の総額</t>
    <rPh sb="0" eb="2">
      <t>ネンカン</t>
    </rPh>
    <rPh sb="3" eb="5">
      <t>ゾウヨ</t>
    </rPh>
    <rPh sb="6" eb="8">
      <t>ソウガク</t>
    </rPh>
    <phoneticPr fontId="2"/>
  </si>
  <si>
    <t>相続までの想定年数から３年引いた期間の贈与の総額</t>
    <rPh sb="0" eb="2">
      <t>ソウゾク</t>
    </rPh>
    <rPh sb="5" eb="7">
      <t>ソウテイ</t>
    </rPh>
    <rPh sb="7" eb="9">
      <t>ネンスウ</t>
    </rPh>
    <rPh sb="12" eb="13">
      <t>ネン</t>
    </rPh>
    <rPh sb="13" eb="14">
      <t>ヒ</t>
    </rPh>
    <rPh sb="16" eb="18">
      <t>キカン</t>
    </rPh>
    <rPh sb="19" eb="21">
      <t>ゾウヨ</t>
    </rPh>
    <rPh sb="22" eb="24">
      <t>ソウガク</t>
    </rPh>
    <phoneticPr fontId="2"/>
  </si>
  <si>
    <t>一年間の贈与の総額</t>
    <rPh sb="0" eb="3">
      <t>イチネンカン</t>
    </rPh>
    <rPh sb="4" eb="6">
      <t>ゾウヨ</t>
    </rPh>
    <rPh sb="7" eb="9">
      <t>ソウガク</t>
    </rPh>
    <phoneticPr fontId="2"/>
  </si>
  <si>
    <t>＜１１０万円で贈与を行った場合＞</t>
    <rPh sb="4" eb="6">
      <t>マンエン</t>
    </rPh>
    <rPh sb="7" eb="9">
      <t>ゾウヨ</t>
    </rPh>
    <rPh sb="10" eb="11">
      <t>オコナ</t>
    </rPh>
    <rPh sb="13" eb="15">
      <t>バアイ</t>
    </rPh>
    <phoneticPr fontId="2"/>
  </si>
  <si>
    <t>＜１１０万円を超えて贈与を行った場合＞</t>
    <rPh sb="4" eb="6">
      <t>マンエン</t>
    </rPh>
    <rPh sb="7" eb="8">
      <t>コ</t>
    </rPh>
    <rPh sb="10" eb="12">
      <t>ゾウヨ</t>
    </rPh>
    <rPh sb="13" eb="14">
      <t>オコナ</t>
    </rPh>
    <rPh sb="16" eb="18">
      <t>バアイ</t>
    </rPh>
    <phoneticPr fontId="2"/>
  </si>
  <si>
    <t>相続までの想定年数から3年引いた期間の贈与税の総額</t>
    <rPh sb="0" eb="2">
      <t>ソウゾク</t>
    </rPh>
    <rPh sb="5" eb="7">
      <t>ソウテイ</t>
    </rPh>
    <rPh sb="7" eb="9">
      <t>ネンスウ</t>
    </rPh>
    <rPh sb="12" eb="13">
      <t>ネン</t>
    </rPh>
    <rPh sb="13" eb="14">
      <t>ヒ</t>
    </rPh>
    <rPh sb="16" eb="18">
      <t>キカン</t>
    </rPh>
    <rPh sb="19" eb="22">
      <t>ゾウヨゼイ</t>
    </rPh>
    <rPh sb="23" eb="25">
      <t>ソウガク</t>
    </rPh>
    <phoneticPr fontId="2"/>
  </si>
  <si>
    <t>一人に一年間で贈与する額</t>
    <rPh sb="0" eb="2">
      <t>ヒトリ</t>
    </rPh>
    <rPh sb="3" eb="6">
      <t>イチネンカン</t>
    </rPh>
    <rPh sb="7" eb="9">
      <t>ゾウヨ</t>
    </rPh>
    <rPh sb="11" eb="12">
      <t>ガク</t>
    </rPh>
    <phoneticPr fontId="2"/>
  </si>
  <si>
    <t>一人が一年間で支払う贈与税</t>
    <rPh sb="0" eb="2">
      <t>ヒトリ</t>
    </rPh>
    <rPh sb="3" eb="5">
      <t>イチネン</t>
    </rPh>
    <rPh sb="5" eb="6">
      <t>カン</t>
    </rPh>
    <rPh sb="7" eb="9">
      <t>シハラ</t>
    </rPh>
    <rPh sb="10" eb="13">
      <t>ゾウヨゼイ</t>
    </rPh>
    <phoneticPr fontId="2"/>
  </si>
  <si>
    <t>一年間で支払う贈与税の総額</t>
    <rPh sb="0" eb="3">
      <t>イチネンカン</t>
    </rPh>
    <rPh sb="4" eb="6">
      <t>シハラ</t>
    </rPh>
    <rPh sb="7" eb="10">
      <t>ゾウヨゼイ</t>
    </rPh>
    <rPh sb="11" eb="13">
      <t>ソウガク</t>
    </rPh>
    <phoneticPr fontId="2"/>
  </si>
  <si>
    <t>相続までの間の想定年数</t>
    <rPh sb="0" eb="2">
      <t>ソウゾク</t>
    </rPh>
    <rPh sb="5" eb="6">
      <t>アイダ</t>
    </rPh>
    <rPh sb="7" eb="9">
      <t>ソウテイ</t>
    </rPh>
    <rPh sb="9" eb="11">
      <t>ネンスウ</t>
    </rPh>
    <phoneticPr fontId="2"/>
  </si>
  <si>
    <t>贈与税の総額</t>
    <rPh sb="0" eb="3">
      <t>ゾウヨゼイ</t>
    </rPh>
    <rPh sb="4" eb="6">
      <t>ソウガク</t>
    </rPh>
    <phoneticPr fontId="2"/>
  </si>
  <si>
    <t>この計算表はあくまで概算によるもので実際の税額とは異なる場合もございます。</t>
    <rPh sb="2" eb="4">
      <t>ケイサン</t>
    </rPh>
    <rPh sb="4" eb="5">
      <t>ヒョウ</t>
    </rPh>
    <rPh sb="10" eb="12">
      <t>ガイサン</t>
    </rPh>
    <rPh sb="18" eb="20">
      <t>ジッサイ</t>
    </rPh>
    <rPh sb="21" eb="23">
      <t>ゼイガク</t>
    </rPh>
    <rPh sb="25" eb="26">
      <t>コト</t>
    </rPh>
    <rPh sb="28" eb="30">
      <t>バアイ</t>
    </rPh>
    <phoneticPr fontId="2"/>
  </si>
  <si>
    <t>上記計算表を利用することで生じた損失に関し一切責任を負いかねますのでご留意ください。</t>
    <rPh sb="0" eb="2">
      <t>ジョウキ</t>
    </rPh>
    <rPh sb="2" eb="4">
      <t>ケイサン</t>
    </rPh>
    <rPh sb="4" eb="5">
      <t>ヒョウ</t>
    </rPh>
    <rPh sb="6" eb="8">
      <t>リヨウ</t>
    </rPh>
    <rPh sb="13" eb="14">
      <t>ショウ</t>
    </rPh>
    <rPh sb="16" eb="18">
      <t>ソンシツ</t>
    </rPh>
    <rPh sb="19" eb="20">
      <t>カン</t>
    </rPh>
    <rPh sb="21" eb="23">
      <t>イッサイ</t>
    </rPh>
    <rPh sb="23" eb="25">
      <t>セキニン</t>
    </rPh>
    <rPh sb="26" eb="27">
      <t>オ</t>
    </rPh>
    <rPh sb="35" eb="37">
      <t>リュウイ</t>
    </rPh>
    <phoneticPr fontId="2"/>
  </si>
  <si>
    <t>・贈与は毎年同じ額、同じ人数に対して行われると仮定しています。</t>
    <rPh sb="1" eb="3">
      <t>ゾウヨ</t>
    </rPh>
    <rPh sb="4" eb="6">
      <t>マイトシ</t>
    </rPh>
    <rPh sb="6" eb="7">
      <t>オナ</t>
    </rPh>
    <rPh sb="8" eb="9">
      <t>ガク</t>
    </rPh>
    <rPh sb="10" eb="11">
      <t>オナ</t>
    </rPh>
    <rPh sb="12" eb="14">
      <t>ニンズウ</t>
    </rPh>
    <rPh sb="15" eb="16">
      <t>タイ</t>
    </rPh>
    <rPh sb="18" eb="19">
      <t>オコナ</t>
    </rPh>
    <rPh sb="23" eb="25">
      <t>カテイ</t>
    </rPh>
    <phoneticPr fontId="2"/>
  </si>
  <si>
    <t>※免責事項</t>
    <rPh sb="1" eb="3">
      <t>メンセキ</t>
    </rPh>
    <rPh sb="3" eb="5">
      <t>ジコウ</t>
    </rPh>
    <phoneticPr fontId="2"/>
  </si>
  <si>
    <t>人</t>
    <rPh sb="0" eb="1">
      <t>ニン</t>
    </rPh>
    <phoneticPr fontId="2"/>
  </si>
  <si>
    <t>円</t>
    <rPh sb="0" eb="1">
      <t>エン</t>
    </rPh>
    <phoneticPr fontId="2"/>
  </si>
  <si>
    <t>人</t>
    <rPh sb="0" eb="1">
      <t>ヒト</t>
    </rPh>
    <phoneticPr fontId="2"/>
  </si>
  <si>
    <t>年</t>
    <rPh sb="0" eb="1">
      <t>ネン</t>
    </rPh>
    <phoneticPr fontId="2"/>
  </si>
  <si>
    <t>　いる</t>
    <phoneticPr fontId="2"/>
  </si>
  <si>
    <t>節税できる</t>
    <rPh sb="0" eb="2">
      <t>セツゼイ</t>
    </rPh>
    <phoneticPr fontId="2"/>
  </si>
  <si>
    <t>←遺産総額から借入金等の債務を控除したおおよその額を入力してください。</t>
    <rPh sb="1" eb="3">
      <t>イサン</t>
    </rPh>
    <rPh sb="3" eb="5">
      <t>ソウガク</t>
    </rPh>
    <rPh sb="7" eb="9">
      <t>カリイレ</t>
    </rPh>
    <rPh sb="9" eb="10">
      <t>キン</t>
    </rPh>
    <rPh sb="10" eb="11">
      <t>トウ</t>
    </rPh>
    <rPh sb="12" eb="14">
      <t>サイム</t>
    </rPh>
    <rPh sb="15" eb="17">
      <t>コウジョ</t>
    </rPh>
    <rPh sb="24" eb="25">
      <t>ガク</t>
    </rPh>
    <rPh sb="26" eb="28">
      <t>ニュウリョク</t>
    </rPh>
    <phoneticPr fontId="2"/>
  </si>
  <si>
    <t>＜生前贈与の場合＞</t>
    <rPh sb="1" eb="3">
      <t>セイゼン</t>
    </rPh>
    <rPh sb="3" eb="5">
      <t>ゾウヨ</t>
    </rPh>
    <rPh sb="6" eb="8">
      <t>バアイ</t>
    </rPh>
    <phoneticPr fontId="2"/>
  </si>
  <si>
    <t>贈与税と相続税の合計</t>
    <rPh sb="0" eb="3">
      <t>ゾウヨゼイ</t>
    </rPh>
    <rPh sb="4" eb="7">
      <t>ソウゾクゼイ</t>
    </rPh>
    <rPh sb="8" eb="10">
      <t>ゴウケイ</t>
    </rPh>
    <phoneticPr fontId="2"/>
  </si>
  <si>
    <t>配偶者の有無</t>
    <rPh sb="0" eb="3">
      <t>ハイグウシャ</t>
    </rPh>
    <rPh sb="4" eb="6">
      <t>ウム</t>
    </rPh>
    <phoneticPr fontId="2"/>
  </si>
  <si>
    <t>１人当たりに対する１年間の贈与額</t>
    <rPh sb="0" eb="2">
      <t>ヒトリ</t>
    </rPh>
    <rPh sb="2" eb="3">
      <t>ア</t>
    </rPh>
    <rPh sb="6" eb="7">
      <t>タイ</t>
    </rPh>
    <rPh sb="10" eb="12">
      <t>ネンカン</t>
    </rPh>
    <rPh sb="13" eb="15">
      <t>ゾウヨ</t>
    </rPh>
    <rPh sb="15" eb="16">
      <t>ガク</t>
    </rPh>
    <phoneticPr fontId="2"/>
  </si>
  <si>
    <t>贈与税と相続税の合計</t>
    <rPh sb="0" eb="3">
      <t>ゾウヨゼイ</t>
    </rPh>
    <rPh sb="4" eb="7">
      <t>ソウゾクゼイ</t>
    </rPh>
    <rPh sb="8" eb="10">
      <t>ゴウケイ</t>
    </rPh>
    <phoneticPr fontId="2"/>
  </si>
  <si>
    <t>①よりも②の方が</t>
    <rPh sb="6" eb="7">
      <t>ホウ</t>
    </rPh>
    <phoneticPr fontId="2"/>
  </si>
  <si>
    <t>人</t>
    <rPh sb="0" eb="1">
      <t>ニン</t>
    </rPh>
    <phoneticPr fontId="2"/>
  </si>
  <si>
    <t>円</t>
    <rPh sb="0" eb="1">
      <t>エン</t>
    </rPh>
    <phoneticPr fontId="2"/>
  </si>
  <si>
    <t>受贈者の人数</t>
    <rPh sb="0" eb="3">
      <t>ジュゾウシャ</t>
    </rPh>
    <rPh sb="4" eb="6">
      <t>ニンズウ</t>
    </rPh>
    <phoneticPr fontId="2"/>
  </si>
  <si>
    <t>相続までの間の想定人数</t>
    <rPh sb="0" eb="2">
      <t>ソウゾク</t>
    </rPh>
    <rPh sb="5" eb="6">
      <t>アイダ</t>
    </rPh>
    <rPh sb="7" eb="9">
      <t>ソウテイ</t>
    </rPh>
    <rPh sb="9" eb="11">
      <t>ニンズウ</t>
    </rPh>
    <phoneticPr fontId="2"/>
  </si>
  <si>
    <t>年</t>
    <rPh sb="0" eb="1">
      <t>ネン</t>
    </rPh>
    <phoneticPr fontId="2"/>
  </si>
  <si>
    <t>１人当たりに対する１年間の贈与額</t>
    <rPh sb="0" eb="2">
      <t>ヒトリ</t>
    </rPh>
    <rPh sb="2" eb="3">
      <t>ア</t>
    </rPh>
    <rPh sb="6" eb="7">
      <t>タイ</t>
    </rPh>
    <rPh sb="10" eb="12">
      <t>ネンカン</t>
    </rPh>
    <rPh sb="13" eb="15">
      <t>ゾウヨ</t>
    </rPh>
    <rPh sb="15" eb="16">
      <t>ガク</t>
    </rPh>
    <phoneticPr fontId="2"/>
  </si>
  <si>
    <t>・贈与は所定の手続きに従って有効に行われるものと仮定しています。</t>
    <rPh sb="1" eb="3">
      <t>ゾウヨ</t>
    </rPh>
    <rPh sb="4" eb="6">
      <t>ショテイ</t>
    </rPh>
    <rPh sb="7" eb="9">
      <t>テツヅ</t>
    </rPh>
    <rPh sb="11" eb="12">
      <t>シタガ</t>
    </rPh>
    <rPh sb="14" eb="16">
      <t>ユウコウ</t>
    </rPh>
    <rPh sb="17" eb="18">
      <t>オコナ</t>
    </rPh>
    <rPh sb="24" eb="26">
      <t>カテイ</t>
    </rPh>
    <phoneticPr fontId="2"/>
  </si>
  <si>
    <t>酒井会計事務所</t>
    <rPh sb="0" eb="7">
      <t>サカイカイケイジムショ</t>
    </rPh>
    <phoneticPr fontId="2"/>
  </si>
  <si>
    <t>シミュレーションの前提条件</t>
    <rPh sb="9" eb="11">
      <t>ゼンテイ</t>
    </rPh>
    <rPh sb="11" eb="13">
      <t>ジョウケン</t>
    </rPh>
    <phoneticPr fontId="2"/>
  </si>
  <si>
    <t>←１１０万円以上の金額を入力してください。</t>
    <rPh sb="4" eb="6">
      <t>マンエン</t>
    </rPh>
    <rPh sb="6" eb="8">
      <t>イジョウ</t>
    </rPh>
    <rPh sb="9" eb="11">
      <t>キンガク</t>
    </rPh>
    <rPh sb="12" eb="14">
      <t>ニュウリョク</t>
    </rPh>
    <phoneticPr fontId="2"/>
  </si>
  <si>
    <t>万円</t>
    <rPh sb="0" eb="1">
      <t>マン</t>
    </rPh>
    <rPh sb="1" eb="2">
      <t>エン</t>
    </rPh>
    <phoneticPr fontId="2"/>
  </si>
  <si>
    <t>・贈与の対象者は全て直系尊属から贈与を受ける２０歳以上の相続人となる者と仮定しています。</t>
    <rPh sb="1" eb="3">
      <t>ゾウヨ</t>
    </rPh>
    <rPh sb="4" eb="7">
      <t>タイショウシャ</t>
    </rPh>
    <rPh sb="8" eb="9">
      <t>スベ</t>
    </rPh>
    <rPh sb="10" eb="12">
      <t>チョッケイ</t>
    </rPh>
    <rPh sb="12" eb="14">
      <t>ソンゾク</t>
    </rPh>
    <rPh sb="16" eb="18">
      <t>ゾウヨ</t>
    </rPh>
    <rPh sb="19" eb="20">
      <t>ウ</t>
    </rPh>
    <rPh sb="24" eb="27">
      <t>サイイジョウ</t>
    </rPh>
    <rPh sb="28" eb="30">
      <t>ソウゾク</t>
    </rPh>
    <rPh sb="30" eb="31">
      <t>ニン</t>
    </rPh>
    <rPh sb="34" eb="35">
      <t>モノ</t>
    </rPh>
    <rPh sb="36" eb="38">
      <t>カテイ</t>
    </rPh>
    <phoneticPr fontId="2"/>
  </si>
  <si>
    <t>←配偶者がいる場合はチェックを入れてください。</t>
    <rPh sb="1" eb="4">
      <t>ハイグウシャ</t>
    </rPh>
    <rPh sb="7" eb="9">
      <t>バアイ</t>
    </rPh>
    <rPh sb="15" eb="16">
      <t>イ</t>
    </rPh>
    <phoneticPr fontId="2"/>
  </si>
  <si>
    <t>またこのシュミレーションは平成２７年１月１日以降の税率に基づいています。</t>
    <rPh sb="13" eb="15">
      <t>ヘイセイ</t>
    </rPh>
    <rPh sb="17" eb="18">
      <t>ネン</t>
    </rPh>
    <rPh sb="19" eb="20">
      <t>ガツ</t>
    </rPh>
    <rPh sb="21" eb="22">
      <t>ニチ</t>
    </rPh>
    <rPh sb="22" eb="24">
      <t>イコウ</t>
    </rPh>
    <rPh sb="25" eb="27">
      <t>ゼイリツ</t>
    </rPh>
    <rPh sb="28" eb="29">
      <t>モト</t>
    </rPh>
    <phoneticPr fontId="2"/>
  </si>
  <si>
    <t>・相続開始前３年以内の相続人に対する贈与は無効としています。</t>
    <rPh sb="1" eb="3">
      <t>ソウゾク</t>
    </rPh>
    <rPh sb="3" eb="5">
      <t>カイシ</t>
    </rPh>
    <rPh sb="5" eb="6">
      <t>マエ</t>
    </rPh>
    <rPh sb="7" eb="8">
      <t>ネン</t>
    </rPh>
    <rPh sb="8" eb="10">
      <t>イナイ</t>
    </rPh>
    <rPh sb="11" eb="13">
      <t>ソウゾクニ</t>
    </rPh>
    <rPh sb="13" eb="14">
      <t>ン</t>
    </rPh>
    <rPh sb="15" eb="16">
      <t>タイ</t>
    </rPh>
    <rPh sb="18" eb="20">
      <t>ゾウヨ</t>
    </rPh>
    <rPh sb="21" eb="23">
      <t>ムコウ</t>
    </rPh>
    <phoneticPr fontId="2"/>
  </si>
  <si>
    <t>・遺産分割は法定相続割合に従って行われると仮定しています。</t>
    <rPh sb="1" eb="3">
      <t>イサン</t>
    </rPh>
    <rPh sb="3" eb="5">
      <t>ブンカツ</t>
    </rPh>
    <rPh sb="6" eb="8">
      <t>ホウテイ</t>
    </rPh>
    <rPh sb="8" eb="10">
      <t>ソウゾク</t>
    </rPh>
    <rPh sb="10" eb="12">
      <t>ワリアイ</t>
    </rPh>
    <rPh sb="13" eb="14">
      <t>シタガ</t>
    </rPh>
    <rPh sb="16" eb="17">
      <t>オコナ</t>
    </rPh>
    <rPh sb="21" eb="23">
      <t>カテイ</t>
    </rPh>
    <phoneticPr fontId="2"/>
  </si>
  <si>
    <t>←人数を選択してください。</t>
    <rPh sb="1" eb="3">
      <t>ニンズウ</t>
    </rPh>
    <rPh sb="4" eb="6">
      <t>センタク</t>
    </rPh>
    <phoneticPr fontId="2"/>
  </si>
  <si>
    <t>このページは計算用です。入力するものはありません。</t>
    <rPh sb="6" eb="9">
      <t>ケイサンヨウ</t>
    </rPh>
    <rPh sb="12" eb="14">
      <t>ニュウリョク</t>
    </rPh>
    <phoneticPr fontId="2"/>
  </si>
  <si>
    <t>※生前贈与等の対策をしなかった場合の相続税額</t>
    <rPh sb="1" eb="3">
      <t>セイゼン</t>
    </rPh>
    <rPh sb="3" eb="5">
      <t>ゾウヨ</t>
    </rPh>
    <rPh sb="5" eb="6">
      <t>トウ</t>
    </rPh>
    <rPh sb="7" eb="9">
      <t>タイサク</t>
    </rPh>
    <rPh sb="15" eb="17">
      <t>バアイ</t>
    </rPh>
    <rPh sb="18" eb="20">
      <t>ソウゾク</t>
    </rPh>
    <rPh sb="20" eb="22">
      <t>ゼイガク</t>
    </rPh>
    <phoneticPr fontId="2"/>
  </si>
  <si>
    <t>②相続開始までに毎年１人当たり１１０万円以上の生前贈与を行う場合</t>
    <rPh sb="1" eb="3">
      <t>ソウゾク</t>
    </rPh>
    <rPh sb="3" eb="5">
      <t>カイシ</t>
    </rPh>
    <rPh sb="8" eb="10">
      <t>マイトシ</t>
    </rPh>
    <rPh sb="11" eb="12">
      <t>ニン</t>
    </rPh>
    <rPh sb="12" eb="13">
      <t>ア</t>
    </rPh>
    <rPh sb="20" eb="22">
      <t>イジョウ</t>
    </rPh>
    <rPh sb="23" eb="25">
      <t>セイゼン</t>
    </rPh>
    <phoneticPr fontId="2"/>
  </si>
  <si>
    <t>このシミュレーションは生前贈与による将来の税負担の増減を調べるためのものです。</t>
    <rPh sb="11" eb="13">
      <t>セイゼン</t>
    </rPh>
    <rPh sb="13" eb="15">
      <t>ゾウヨ</t>
    </rPh>
    <rPh sb="18" eb="20">
      <t>ショウライ</t>
    </rPh>
    <rPh sb="21" eb="24">
      <t>ゼイフタン</t>
    </rPh>
    <rPh sb="25" eb="27">
      <t>ゾウゲン</t>
    </rPh>
    <rPh sb="28" eb="29">
      <t>シラ</t>
    </rPh>
    <phoneticPr fontId="2"/>
  </si>
  <si>
    <t>贈与を受ける者の数</t>
    <rPh sb="0" eb="2">
      <t>ゾウヨ</t>
    </rPh>
    <rPh sb="3" eb="4">
      <t>ウ</t>
    </rPh>
    <rPh sb="6" eb="7">
      <t>モノ</t>
    </rPh>
    <rPh sb="8" eb="9">
      <t>カズ</t>
    </rPh>
    <phoneticPr fontId="2"/>
  </si>
  <si>
    <t>←贈与を実行してから何年で相続開始が想定されるかおおよその数字を選択してください。
相続開始前３年以内の相続人に対する贈与は無効としてるので４年以上の期間が必要です</t>
    <rPh sb="1" eb="3">
      <t>ゾウヨ</t>
    </rPh>
    <rPh sb="4" eb="6">
      <t>ジッコウ</t>
    </rPh>
    <rPh sb="10" eb="12">
      <t>ナンネン</t>
    </rPh>
    <rPh sb="13" eb="15">
      <t>ソウゾク</t>
    </rPh>
    <rPh sb="15" eb="17">
      <t>カイシ</t>
    </rPh>
    <rPh sb="18" eb="20">
      <t>ソウテイ</t>
    </rPh>
    <rPh sb="29" eb="31">
      <t>スウジ</t>
    </rPh>
    <rPh sb="32" eb="34">
      <t>センタク</t>
    </rPh>
    <rPh sb="42" eb="44">
      <t>ソウゾク</t>
    </rPh>
    <rPh sb="44" eb="47">
      <t>カイシマエ</t>
    </rPh>
    <rPh sb="48" eb="49">
      <t>ネン</t>
    </rPh>
    <rPh sb="49" eb="51">
      <t>イナイ</t>
    </rPh>
    <rPh sb="52" eb="54">
      <t>ソウゾクニ</t>
    </rPh>
    <rPh sb="54" eb="55">
      <t>ン</t>
    </rPh>
    <rPh sb="56" eb="57">
      <t>タイ</t>
    </rPh>
    <rPh sb="59" eb="61">
      <t>ゾウヨ</t>
    </rPh>
    <rPh sb="62" eb="64">
      <t>ムコウ</t>
    </rPh>
    <rPh sb="71" eb="74">
      <t>ネンイジョウ</t>
    </rPh>
    <rPh sb="75" eb="77">
      <t>キカン</t>
    </rPh>
    <rPh sb="78" eb="80">
      <t>ヒツヨウ</t>
    </rPh>
    <phoneticPr fontId="2"/>
  </si>
  <si>
    <t>①相続開始までに毎年１人当たり１１０万円相当の生前贈与を行う場合</t>
    <rPh sb="1" eb="3">
      <t>ソウゾク</t>
    </rPh>
    <rPh sb="3" eb="5">
      <t>カイシ</t>
    </rPh>
    <rPh sb="8" eb="10">
      <t>マイトシ</t>
    </rPh>
    <rPh sb="11" eb="12">
      <t>ニン</t>
    </rPh>
    <rPh sb="12" eb="13">
      <t>ア</t>
    </rPh>
    <rPh sb="18" eb="20">
      <t>マンエン</t>
    </rPh>
    <rPh sb="20" eb="22">
      <t>ソウトウ</t>
    </rPh>
    <rPh sb="23" eb="25">
      <t>セイゼン</t>
    </rPh>
    <rPh sb="25" eb="27">
      <t>ゾウヨ</t>
    </rPh>
    <rPh sb="28" eb="29">
      <t>オコナ</t>
    </rPh>
    <rPh sb="30" eb="32">
      <t>バアイ</t>
    </rPh>
    <phoneticPr fontId="2"/>
  </si>
  <si>
    <t xml:space="preserve">←直系尊属（父母、祖父母）から贈与をを受ける２０歳以上の相続人となる者を想定しています。それ以外の者にも贈与する場合には、シミュレーションの結果に誤差が生じます
</t>
    <rPh sb="1" eb="3">
      <t>チョッケイ</t>
    </rPh>
    <rPh sb="3" eb="5">
      <t>ソンゾク</t>
    </rPh>
    <rPh sb="6" eb="8">
      <t>フボ</t>
    </rPh>
    <rPh sb="9" eb="12">
      <t>ソフボ</t>
    </rPh>
    <rPh sb="15" eb="17">
      <t>ゾウヨ</t>
    </rPh>
    <rPh sb="19" eb="20">
      <t>ウ</t>
    </rPh>
    <rPh sb="24" eb="27">
      <t>サイイジョウ</t>
    </rPh>
    <rPh sb="28" eb="30">
      <t>ソウゾク</t>
    </rPh>
    <rPh sb="30" eb="31">
      <t>ニン</t>
    </rPh>
    <rPh sb="34" eb="35">
      <t>モノ</t>
    </rPh>
    <rPh sb="36" eb="38">
      <t>ソウテイ</t>
    </rPh>
    <rPh sb="46" eb="48">
      <t>イガイ</t>
    </rPh>
    <rPh sb="49" eb="50">
      <t>モノ</t>
    </rPh>
    <rPh sb="52" eb="54">
      <t>ゾウヨ</t>
    </rPh>
    <rPh sb="56" eb="58">
      <t>バアイ</t>
    </rPh>
    <rPh sb="70" eb="72">
      <t>ケッカ</t>
    </rPh>
    <rPh sb="73" eb="75">
      <t>ゴサ</t>
    </rPh>
    <rPh sb="76" eb="77">
      <t>ショウ</t>
    </rPh>
    <phoneticPr fontId="2"/>
  </si>
  <si>
    <t>　※マイナスの値の場合は①の方が節税できることを示します</t>
    <rPh sb="7" eb="8">
      <t>アタイ</t>
    </rPh>
    <rPh sb="9" eb="11">
      <t>バアイ</t>
    </rPh>
    <rPh sb="14" eb="15">
      <t>ホウ</t>
    </rPh>
    <rPh sb="16" eb="18">
      <t>セツゼイ</t>
    </rPh>
    <rPh sb="24" eb="25">
      <t>シメ</t>
    </rPh>
    <phoneticPr fontId="2"/>
  </si>
  <si>
    <t>・相続までの間、被相続人の資産は生前贈与以外では減らないものと仮定しています。</t>
    <rPh sb="1" eb="3">
      <t>ソウゾク</t>
    </rPh>
    <rPh sb="6" eb="7">
      <t>アイダ</t>
    </rPh>
    <rPh sb="8" eb="9">
      <t>ヒ</t>
    </rPh>
    <rPh sb="9" eb="11">
      <t>ソウゾク</t>
    </rPh>
    <rPh sb="11" eb="12">
      <t>ニン</t>
    </rPh>
    <rPh sb="13" eb="15">
      <t>シサン</t>
    </rPh>
    <rPh sb="16" eb="18">
      <t>セイゼン</t>
    </rPh>
    <rPh sb="18" eb="20">
      <t>ゾウヨ</t>
    </rPh>
    <rPh sb="20" eb="22">
      <t>イガイ</t>
    </rPh>
    <rPh sb="24" eb="25">
      <t>ヘ</t>
    </rPh>
    <rPh sb="31" eb="33">
      <t>カテイ</t>
    </rPh>
    <phoneticPr fontId="2"/>
  </si>
  <si>
    <t>http://sakai-ac.com/</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</si>
</sst>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Red]\-#,##0\ "/>
    <numFmt numFmtId="177" formatCode=";;;"/>
    <numFmt numFmtId="178" formatCode="&quot;¥&quot;#,##0_);[Red]\(&quot;¥&quot;#,##0\)"/>
  </numFmts>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20"/>
      <color theme="1"/>
      <name val="HGSｺﾞｼｯｸM"/>
      <family val="3"/>
      <charset val="128"/>
    </font>
    <font>
      <sz val="14"/>
      <color theme="1"/>
      <name val="HGSｺﾞｼｯｸM"/>
      <family val="3"/>
      <charset val="128"/>
    </font>
    <font>
      <sz val="16"/>
      <color theme="1"/>
      <name val="HGSｺﾞｼｯｸM"/>
      <family val="3"/>
      <charset val="128"/>
    </font>
    <font>
      <sz val="18"/>
      <color theme="1"/>
      <name val="HGSｺﾞｼｯｸM"/>
      <family val="3"/>
      <charset val="128"/>
    </font>
    <font>
      <b/>
      <sz val="16"/>
      <color theme="1"/>
      <name val="HGSｺﾞｼｯｸM"/>
      <family val="3"/>
      <charset val="128"/>
    </font>
    <font>
      <sz val="16"/>
      <color rgb="FF00B0F0"/>
      <name val="HGSｺﾞｼｯｸM"/>
      <family val="3"/>
      <charset val="128"/>
    </font>
    <font>
      <sz val="12"/>
      <color theme="1"/>
      <name val="HGSｺﾞｼｯｸM"/>
      <family val="3"/>
      <charset val="128"/>
    </font>
    <font>
      <sz val="24"/>
      <color theme="1"/>
      <name val="HGSｺﾞｼｯｸM"/>
      <family val="3"/>
      <charset val="128"/>
    </font>
    <font>
      <u/>
      <sz val="11"/>
      <color theme="10"/>
      <name val="ＭＳ Ｐゴシック"/>
      <family val="2"/>
      <charset val="128"/>
      <scheme val="minor"/>
    </font>
    <font>
      <b/>
      <sz val="14"/>
      <color theme="1"/>
      <name val="HGSｺﾞｼｯｸM"/>
      <family val="3"/>
      <charset val="128"/>
    </font>
    <font>
      <sz val="22"/>
      <color theme="1"/>
      <name val="ＭＳ Ｐゴシック"/>
      <family val="2"/>
      <charset val="128"/>
      <scheme val="minor"/>
    </font>
    <font>
      <sz val="22"/>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26">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14">
    <xf numFmtId="0" fontId="0" fillId="0" borderId="0" xfId="0">
      <alignment vertical="center"/>
    </xf>
    <xf numFmtId="38" fontId="0" fillId="0" borderId="0" xfId="1" applyFont="1">
      <alignment vertical="center"/>
    </xf>
    <xf numFmtId="38" fontId="0" fillId="0" borderId="3" xfId="1" applyFont="1" applyBorder="1">
      <alignment vertical="center"/>
    </xf>
    <xf numFmtId="38" fontId="0" fillId="0" borderId="3" xfId="1" applyFont="1" applyBorder="1" applyAlignment="1">
      <alignment horizontal="right" vertical="center"/>
    </xf>
    <xf numFmtId="38" fontId="3" fillId="2" borderId="0" xfId="1" applyFont="1" applyFill="1">
      <alignment vertical="center"/>
    </xf>
    <xf numFmtId="38" fontId="6" fillId="2" borderId="0" xfId="1" applyFont="1" applyFill="1" applyAlignment="1">
      <alignment horizontal="center" vertical="center"/>
    </xf>
    <xf numFmtId="177" fontId="0" fillId="0" borderId="0" xfId="1" applyNumberFormat="1" applyFont="1">
      <alignment vertical="center"/>
    </xf>
    <xf numFmtId="38" fontId="8" fillId="2" borderId="0" xfId="1" applyFont="1" applyFill="1" applyAlignment="1">
      <alignment vertical="center" shrinkToFit="1"/>
    </xf>
    <xf numFmtId="38" fontId="3" fillId="2" borderId="0" xfId="1" applyFont="1" applyFill="1" applyAlignment="1">
      <alignment vertical="center" shrinkToFit="1"/>
    </xf>
    <xf numFmtId="38" fontId="6" fillId="2" borderId="0" xfId="1" applyFont="1" applyFill="1" applyBorder="1" applyAlignment="1">
      <alignment horizontal="center" vertical="center" shrinkToFit="1"/>
    </xf>
    <xf numFmtId="38" fontId="4" fillId="2" borderId="2" xfId="1" applyFont="1" applyFill="1" applyBorder="1" applyAlignment="1">
      <alignment horizontal="left" vertical="center" shrinkToFit="1"/>
    </xf>
    <xf numFmtId="38" fontId="3" fillId="2" borderId="0" xfId="1" applyFont="1" applyFill="1" applyAlignment="1">
      <alignment horizontal="center" vertical="center" shrinkToFit="1"/>
    </xf>
    <xf numFmtId="38" fontId="6" fillId="2" borderId="5" xfId="1" applyFont="1" applyFill="1" applyBorder="1" applyAlignment="1">
      <alignment horizontal="center" vertical="center" shrinkToFit="1"/>
    </xf>
    <xf numFmtId="38" fontId="6" fillId="4" borderId="5" xfId="1" applyFont="1" applyFill="1" applyBorder="1" applyAlignment="1">
      <alignment horizontal="center" vertical="center" shrinkToFit="1"/>
    </xf>
    <xf numFmtId="38" fontId="3" fillId="2" borderId="0" xfId="1" applyFont="1" applyFill="1" applyAlignment="1">
      <alignment horizontal="right" vertical="center" shrinkToFit="1"/>
    </xf>
    <xf numFmtId="38" fontId="6" fillId="2" borderId="0" xfId="1" applyFont="1" applyFill="1" applyAlignment="1">
      <alignment horizontal="center" vertical="center" shrinkToFit="1"/>
    </xf>
    <xf numFmtId="38" fontId="4" fillId="2" borderId="0" xfId="1" applyFont="1" applyFill="1" applyAlignment="1">
      <alignment horizontal="left" vertical="center" shrinkToFit="1"/>
    </xf>
    <xf numFmtId="38" fontId="3" fillId="2" borderId="0" xfId="1" applyFont="1" applyFill="1" applyAlignment="1">
      <alignment horizontal="left" vertical="center" shrinkToFit="1"/>
    </xf>
    <xf numFmtId="38" fontId="3" fillId="2" borderId="0" xfId="1" applyFont="1" applyFill="1" applyBorder="1" applyAlignment="1">
      <alignment horizontal="left" vertical="center" shrinkToFit="1"/>
    </xf>
    <xf numFmtId="38" fontId="6" fillId="4" borderId="13" xfId="1" applyFont="1" applyFill="1" applyBorder="1" applyAlignment="1">
      <alignment horizontal="center" vertical="center" shrinkToFit="1"/>
    </xf>
    <xf numFmtId="38" fontId="6" fillId="4" borderId="15" xfId="1" applyFont="1" applyFill="1" applyBorder="1" applyAlignment="1">
      <alignment horizontal="center" vertical="center" shrinkToFit="1"/>
    </xf>
    <xf numFmtId="38" fontId="10" fillId="2" borderId="0" xfId="1" applyFont="1" applyFill="1" applyBorder="1" applyAlignment="1">
      <alignment horizontal="left" vertical="center" shrinkToFit="1"/>
    </xf>
    <xf numFmtId="38" fontId="10" fillId="2" borderId="0" xfId="1" applyFont="1" applyFill="1" applyAlignment="1">
      <alignment horizontal="left" vertical="center" shrinkToFit="1"/>
    </xf>
    <xf numFmtId="38" fontId="6" fillId="4" borderId="12" xfId="1" applyFont="1" applyFill="1" applyBorder="1" applyAlignment="1">
      <alignment horizontal="center" vertical="center" shrinkToFit="1"/>
    </xf>
    <xf numFmtId="38" fontId="3" fillId="2" borderId="1" xfId="1" applyFont="1" applyFill="1" applyBorder="1" applyAlignment="1">
      <alignment vertical="center" shrinkToFit="1"/>
    </xf>
    <xf numFmtId="38" fontId="4" fillId="2" borderId="0" xfId="1" applyFont="1" applyFill="1" applyAlignment="1">
      <alignment vertical="center" shrinkToFit="1"/>
    </xf>
    <xf numFmtId="38" fontId="5" fillId="2" borderId="0" xfId="1" applyFont="1" applyFill="1" applyAlignment="1">
      <alignment vertical="center" shrinkToFit="1"/>
    </xf>
    <xf numFmtId="38" fontId="5" fillId="2" borderId="0" xfId="1" applyFont="1" applyFill="1" applyAlignment="1">
      <alignment horizontal="left" vertical="center" shrinkToFit="1"/>
    </xf>
    <xf numFmtId="38" fontId="3" fillId="2" borderId="0" xfId="1" applyFont="1" applyFill="1" applyAlignment="1">
      <alignment vertical="top"/>
    </xf>
    <xf numFmtId="38" fontId="5" fillId="2" borderId="0" xfId="1" applyFont="1" applyFill="1" applyAlignment="1">
      <alignment vertical="top" shrinkToFit="1"/>
    </xf>
    <xf numFmtId="38" fontId="3" fillId="2" borderId="0" xfId="1" applyFont="1" applyFill="1" applyAlignment="1">
      <alignment vertical="top" shrinkToFit="1"/>
    </xf>
    <xf numFmtId="38" fontId="12" fillId="2" borderId="0" xfId="2" applyNumberFormat="1" applyFill="1" applyAlignment="1">
      <alignment vertical="top" shrinkToFit="1"/>
    </xf>
    <xf numFmtId="38" fontId="8" fillId="2" borderId="0" xfId="1" applyFont="1" applyFill="1" applyAlignment="1">
      <alignment horizontal="left" vertical="center" shrinkToFit="1"/>
    </xf>
    <xf numFmtId="38" fontId="7" fillId="2" borderId="16" xfId="1" applyFont="1" applyFill="1" applyBorder="1" applyAlignment="1" applyProtection="1">
      <alignment horizontal="center" vertical="center" shrinkToFit="1"/>
    </xf>
    <xf numFmtId="38" fontId="4" fillId="3" borderId="16" xfId="1" applyFont="1" applyFill="1" applyBorder="1" applyAlignment="1" applyProtection="1">
      <alignment vertical="center" shrinkToFit="1"/>
      <protection locked="0"/>
    </xf>
    <xf numFmtId="38" fontId="4" fillId="3" borderId="16" xfId="1" applyFont="1" applyFill="1" applyBorder="1" applyAlignment="1" applyProtection="1">
      <alignment horizontal="center" vertical="center" shrinkToFit="1"/>
      <protection locked="0"/>
    </xf>
    <xf numFmtId="177" fontId="0" fillId="0" borderId="0" xfId="1" applyNumberFormat="1" applyFont="1" applyProtection="1">
      <alignment vertical="center"/>
    </xf>
    <xf numFmtId="177" fontId="0" fillId="0" borderId="0" xfId="0" applyNumberFormat="1">
      <alignment vertical="center"/>
    </xf>
    <xf numFmtId="38" fontId="16" fillId="0" borderId="3" xfId="1" applyFont="1" applyBorder="1">
      <alignment vertical="center"/>
    </xf>
    <xf numFmtId="38" fontId="16" fillId="0" borderId="3" xfId="1" applyFont="1" applyBorder="1" applyAlignment="1">
      <alignment horizontal="left" vertical="center"/>
    </xf>
    <xf numFmtId="38" fontId="10" fillId="2" borderId="0" xfId="1" applyFont="1" applyFill="1" applyAlignment="1">
      <alignment vertical="center" shrinkToFit="1"/>
    </xf>
    <xf numFmtId="38" fontId="3" fillId="2" borderId="0" xfId="1" applyFont="1" applyFill="1" applyProtection="1">
      <alignment vertical="center"/>
    </xf>
    <xf numFmtId="38" fontId="6" fillId="3" borderId="5" xfId="1" applyFont="1" applyFill="1" applyBorder="1" applyAlignment="1" applyProtection="1">
      <alignment vertical="center" shrinkToFit="1"/>
    </xf>
    <xf numFmtId="38" fontId="6" fillId="4" borderId="16" xfId="1" applyFont="1" applyFill="1" applyBorder="1" applyAlignment="1">
      <alignment vertical="center" shrinkToFit="1"/>
    </xf>
    <xf numFmtId="38" fontId="4" fillId="2" borderId="16" xfId="1" applyFont="1" applyFill="1" applyBorder="1" applyAlignment="1">
      <alignment horizontal="center" vertical="center" shrinkToFit="1"/>
    </xf>
    <xf numFmtId="38" fontId="6" fillId="2" borderId="16" xfId="1" applyFont="1" applyFill="1" applyBorder="1" applyAlignment="1">
      <alignment horizontal="right" vertical="center" shrinkToFit="1"/>
    </xf>
    <xf numFmtId="38" fontId="6" fillId="4" borderId="16" xfId="1" applyFont="1" applyFill="1" applyBorder="1" applyAlignment="1">
      <alignment horizontal="right" vertical="center" shrinkToFit="1"/>
    </xf>
    <xf numFmtId="38" fontId="6" fillId="4" borderId="17" xfId="1" applyFont="1" applyFill="1" applyBorder="1" applyAlignment="1">
      <alignment vertical="center" shrinkToFit="1"/>
    </xf>
    <xf numFmtId="38" fontId="6" fillId="4" borderId="18" xfId="1" applyFont="1" applyFill="1" applyBorder="1" applyAlignment="1">
      <alignment vertical="center" shrinkToFit="1"/>
    </xf>
    <xf numFmtId="38" fontId="6" fillId="2" borderId="16" xfId="1" applyFont="1" applyFill="1" applyBorder="1" applyAlignment="1">
      <alignment vertical="center" shrinkToFit="1"/>
    </xf>
    <xf numFmtId="177" fontId="3" fillId="2" borderId="0" xfId="1" applyNumberFormat="1" applyFont="1" applyFill="1" applyAlignment="1" applyProtection="1">
      <alignment vertical="center" shrinkToFit="1"/>
    </xf>
    <xf numFmtId="38" fontId="6" fillId="3" borderId="4" xfId="1" applyFont="1" applyFill="1" applyBorder="1" applyAlignment="1" applyProtection="1">
      <alignment vertical="center" shrinkToFit="1"/>
      <protection locked="0"/>
    </xf>
    <xf numFmtId="177" fontId="0" fillId="0" borderId="0" xfId="1" applyNumberFormat="1" applyFont="1" applyProtection="1">
      <alignment vertical="center"/>
      <protection locked="0"/>
    </xf>
    <xf numFmtId="38" fontId="3" fillId="2" borderId="0" xfId="1" applyFont="1" applyFill="1" applyBorder="1" applyAlignment="1" applyProtection="1">
      <alignment horizontal="left" vertical="top" shrinkToFit="1"/>
      <protection locked="0"/>
    </xf>
    <xf numFmtId="38" fontId="3" fillId="2" borderId="0" xfId="1" applyFont="1" applyFill="1" applyProtection="1">
      <alignment vertical="center"/>
      <protection locked="0"/>
    </xf>
    <xf numFmtId="38" fontId="3" fillId="2" borderId="0" xfId="1" applyFont="1" applyFill="1" applyAlignment="1" applyProtection="1">
      <alignment vertical="center" shrinkToFit="1"/>
      <protection locked="0"/>
    </xf>
    <xf numFmtId="38" fontId="3" fillId="2" borderId="0" xfId="1" applyFont="1" applyFill="1" applyBorder="1" applyAlignment="1" applyProtection="1">
      <alignment horizontal="left" vertical="center" shrinkToFit="1"/>
      <protection locked="0"/>
    </xf>
    <xf numFmtId="38" fontId="6" fillId="2" borderId="0" xfId="1" applyFont="1" applyFill="1" applyBorder="1" applyAlignment="1" applyProtection="1">
      <alignment vertical="center" shrinkToFit="1"/>
      <protection locked="0"/>
    </xf>
    <xf numFmtId="38" fontId="3" fillId="2" borderId="0" xfId="1" applyFont="1" applyFill="1" applyBorder="1" applyAlignment="1" applyProtection="1">
      <alignment vertical="center" shrinkToFit="1"/>
      <protection locked="0"/>
    </xf>
    <xf numFmtId="38" fontId="6" fillId="2" borderId="0" xfId="1" applyFont="1" applyFill="1" applyBorder="1" applyAlignment="1" applyProtection="1">
      <alignment horizontal="left" vertical="center" shrinkToFit="1"/>
      <protection locked="0"/>
    </xf>
    <xf numFmtId="38" fontId="6" fillId="2" borderId="0" xfId="1" applyFont="1" applyFill="1" applyBorder="1" applyAlignment="1" applyProtection="1">
      <alignment horizontal="left" vertical="center" shrinkToFit="1"/>
    </xf>
    <xf numFmtId="38" fontId="6" fillId="2" borderId="0" xfId="1" applyFont="1" applyFill="1" applyBorder="1" applyAlignment="1" applyProtection="1">
      <alignment horizontal="center" vertical="center" shrinkToFit="1"/>
    </xf>
    <xf numFmtId="38" fontId="3" fillId="2" borderId="0" xfId="1" applyFont="1" applyFill="1" applyBorder="1" applyAlignment="1" applyProtection="1">
      <alignment horizontal="left" vertical="top" shrinkToFit="1"/>
    </xf>
    <xf numFmtId="38" fontId="6" fillId="2" borderId="7" xfId="1" applyFont="1" applyFill="1" applyBorder="1" applyAlignment="1" applyProtection="1">
      <alignment vertical="center" shrinkToFit="1"/>
    </xf>
    <xf numFmtId="38" fontId="3" fillId="2" borderId="14" xfId="1" applyFont="1" applyFill="1" applyBorder="1" applyProtection="1">
      <alignment vertical="center"/>
    </xf>
    <xf numFmtId="38" fontId="3" fillId="2" borderId="0" xfId="1" applyFont="1" applyFill="1" applyBorder="1" applyAlignment="1" applyProtection="1">
      <alignment horizontal="left" vertical="center" shrinkToFit="1"/>
    </xf>
    <xf numFmtId="38" fontId="3" fillId="2" borderId="0" xfId="1" applyFont="1" applyFill="1" applyAlignment="1" applyProtection="1">
      <alignment vertical="center" shrinkToFit="1"/>
    </xf>
    <xf numFmtId="38" fontId="13" fillId="2" borderId="23" xfId="1" applyFont="1" applyFill="1" applyBorder="1" applyAlignment="1">
      <alignment horizontal="left" vertical="center" shrinkToFit="1"/>
    </xf>
    <xf numFmtId="38" fontId="13" fillId="2" borderId="24" xfId="1" applyFont="1" applyFill="1" applyBorder="1" applyAlignment="1">
      <alignment horizontal="left" vertical="center" shrinkToFit="1"/>
    </xf>
    <xf numFmtId="38" fontId="13" fillId="2" borderId="25" xfId="1" applyFont="1" applyFill="1" applyBorder="1" applyAlignment="1">
      <alignment horizontal="left" vertical="center" shrinkToFit="1"/>
    </xf>
    <xf numFmtId="38" fontId="13" fillId="2" borderId="21" xfId="1" applyFont="1" applyFill="1" applyBorder="1" applyAlignment="1">
      <alignment horizontal="left" vertical="center" shrinkToFit="1"/>
    </xf>
    <xf numFmtId="38" fontId="13" fillId="2" borderId="20" xfId="1" applyFont="1" applyFill="1" applyBorder="1" applyAlignment="1">
      <alignment horizontal="left" vertical="center" shrinkToFit="1"/>
    </xf>
    <xf numFmtId="38" fontId="13" fillId="2" borderId="22" xfId="1" applyFont="1" applyFill="1" applyBorder="1" applyAlignment="1">
      <alignment horizontal="left" vertical="center" shrinkToFit="1"/>
    </xf>
    <xf numFmtId="38" fontId="5" fillId="2" borderId="0" xfId="1" applyFont="1" applyFill="1" applyAlignment="1">
      <alignment horizontal="left" vertical="center" shrinkToFit="1"/>
    </xf>
    <xf numFmtId="38" fontId="4" fillId="2" borderId="0" xfId="1" applyFont="1" applyFill="1" applyBorder="1" applyAlignment="1">
      <alignment horizontal="left" vertical="center" shrinkToFit="1"/>
    </xf>
    <xf numFmtId="38" fontId="3" fillId="2" borderId="0" xfId="1" applyFont="1" applyFill="1" applyAlignment="1">
      <alignment horizontal="center" vertical="center" shrinkToFit="1"/>
    </xf>
    <xf numFmtId="38" fontId="6" fillId="2" borderId="4" xfId="1" applyFont="1" applyFill="1" applyBorder="1" applyAlignment="1">
      <alignment horizontal="right" vertical="center" shrinkToFit="1"/>
    </xf>
    <xf numFmtId="38" fontId="6" fillId="2" borderId="6" xfId="1" applyFont="1" applyFill="1" applyBorder="1" applyAlignment="1">
      <alignment horizontal="right" vertical="center" shrinkToFit="1"/>
    </xf>
    <xf numFmtId="38" fontId="6" fillId="2" borderId="5" xfId="1" applyFont="1" applyFill="1" applyBorder="1" applyAlignment="1">
      <alignment horizontal="right" vertical="center" shrinkToFit="1"/>
    </xf>
    <xf numFmtId="38" fontId="10" fillId="2" borderId="0" xfId="1" applyFont="1" applyFill="1" applyBorder="1" applyAlignment="1">
      <alignment horizontal="left" vertical="center" shrinkToFit="1"/>
    </xf>
    <xf numFmtId="38" fontId="6" fillId="4" borderId="10" xfId="1" applyFont="1" applyFill="1" applyBorder="1" applyAlignment="1">
      <alignment horizontal="right" vertical="center" shrinkToFit="1"/>
    </xf>
    <xf numFmtId="38" fontId="5" fillId="2" borderId="0" xfId="1" applyFont="1" applyFill="1" applyAlignment="1">
      <alignment horizontal="right" vertical="center" shrinkToFit="1"/>
    </xf>
    <xf numFmtId="38" fontId="12" fillId="2" borderId="0" xfId="2" applyNumberFormat="1" applyFill="1" applyAlignment="1" applyProtection="1">
      <alignment horizontal="right" vertical="top" shrinkToFit="1"/>
      <protection locked="0"/>
    </xf>
    <xf numFmtId="38" fontId="5" fillId="2" borderId="0" xfId="1" applyFont="1" applyFill="1" applyAlignment="1" applyProtection="1">
      <alignment horizontal="right" vertical="top" shrinkToFit="1"/>
      <protection locked="0"/>
    </xf>
    <xf numFmtId="38" fontId="10" fillId="2" borderId="7" xfId="1" applyFont="1" applyFill="1" applyBorder="1" applyAlignment="1">
      <alignment horizontal="left" vertical="center" shrinkToFit="1"/>
    </xf>
    <xf numFmtId="38" fontId="10" fillId="2" borderId="0" xfId="1" applyFont="1" applyFill="1" applyAlignment="1">
      <alignment horizontal="left" vertical="center" shrinkToFit="1"/>
    </xf>
    <xf numFmtId="38" fontId="11" fillId="2" borderId="4" xfId="1" applyFont="1" applyFill="1" applyBorder="1" applyAlignment="1" applyProtection="1">
      <alignment horizontal="left" vertical="center" shrinkToFit="1"/>
    </xf>
    <xf numFmtId="38" fontId="11" fillId="2" borderId="6" xfId="1" applyFont="1" applyFill="1" applyBorder="1" applyAlignment="1" applyProtection="1">
      <alignment horizontal="left" vertical="center" shrinkToFit="1"/>
    </xf>
    <xf numFmtId="38" fontId="11" fillId="2" borderId="5" xfId="1" applyFont="1" applyFill="1" applyBorder="1" applyAlignment="1" applyProtection="1">
      <alignment horizontal="left" vertical="center" shrinkToFit="1"/>
    </xf>
    <xf numFmtId="38" fontId="11" fillId="2" borderId="0" xfId="1" applyFont="1" applyFill="1" applyBorder="1" applyAlignment="1">
      <alignment horizontal="right" vertical="center" shrinkToFit="1"/>
    </xf>
    <xf numFmtId="38" fontId="11" fillId="2" borderId="14" xfId="1" applyFont="1" applyFill="1" applyBorder="1" applyAlignment="1">
      <alignment horizontal="right" vertical="center" shrinkToFit="1"/>
    </xf>
    <xf numFmtId="38" fontId="6" fillId="4" borderId="3" xfId="1" applyFont="1" applyFill="1" applyBorder="1" applyAlignment="1">
      <alignment horizontal="right" vertical="center" shrinkToFit="1"/>
    </xf>
    <xf numFmtId="38" fontId="6" fillId="4" borderId="11" xfId="1" applyFont="1" applyFill="1" applyBorder="1" applyAlignment="1">
      <alignment horizontal="right" vertical="center" shrinkToFit="1"/>
    </xf>
    <xf numFmtId="38" fontId="10" fillId="2" borderId="7" xfId="1" applyFont="1" applyFill="1" applyBorder="1" applyAlignment="1">
      <alignment horizontal="left" vertical="center" wrapText="1" shrinkToFit="1"/>
    </xf>
    <xf numFmtId="38" fontId="10" fillId="2" borderId="0" xfId="1" applyFont="1" applyFill="1" applyAlignment="1">
      <alignment horizontal="left" vertical="center" wrapText="1" shrinkToFit="1"/>
    </xf>
    <xf numFmtId="178" fontId="10" fillId="2" borderId="7" xfId="1" applyNumberFormat="1" applyFont="1" applyFill="1" applyBorder="1" applyAlignment="1" applyProtection="1">
      <alignment horizontal="left" vertical="center" shrinkToFit="1"/>
    </xf>
    <xf numFmtId="178" fontId="10" fillId="2" borderId="0" xfId="1" applyNumberFormat="1" applyFont="1" applyFill="1" applyBorder="1" applyAlignment="1" applyProtection="1">
      <alignment horizontal="left" vertical="center" shrinkToFit="1"/>
    </xf>
    <xf numFmtId="38" fontId="4" fillId="2" borderId="0" xfId="1" applyFont="1" applyFill="1" applyAlignment="1">
      <alignment horizontal="left" vertical="center" shrinkToFit="1"/>
    </xf>
    <xf numFmtId="38" fontId="6" fillId="2" borderId="7" xfId="1" applyFont="1" applyFill="1" applyBorder="1" applyAlignment="1" applyProtection="1">
      <alignment horizontal="left" vertical="center" shrinkToFit="1"/>
    </xf>
    <xf numFmtId="38" fontId="6" fillId="2" borderId="0" xfId="1" applyFont="1" applyFill="1" applyBorder="1" applyAlignment="1" applyProtection="1">
      <alignment horizontal="left" vertical="center" shrinkToFit="1"/>
    </xf>
    <xf numFmtId="38" fontId="6" fillId="2" borderId="14" xfId="1" applyFont="1" applyFill="1" applyBorder="1" applyAlignment="1" applyProtection="1">
      <alignment horizontal="left" vertical="center" shrinkToFit="1"/>
    </xf>
    <xf numFmtId="38" fontId="3" fillId="2" borderId="0" xfId="1" applyFont="1" applyFill="1" applyBorder="1" applyAlignment="1">
      <alignment horizontal="left" vertical="top" shrinkToFit="1"/>
    </xf>
    <xf numFmtId="38" fontId="6" fillId="5" borderId="5" xfId="1" applyFont="1" applyFill="1" applyBorder="1" applyAlignment="1">
      <alignment horizontal="center" vertical="center" shrinkToFit="1"/>
    </xf>
    <xf numFmtId="38" fontId="6" fillId="2" borderId="9" xfId="1" applyFont="1" applyFill="1" applyBorder="1" applyAlignment="1" applyProtection="1">
      <alignment horizontal="left" vertical="center" shrinkToFit="1"/>
    </xf>
    <xf numFmtId="38" fontId="6" fillId="2" borderId="1" xfId="1" applyFont="1" applyFill="1" applyBorder="1" applyAlignment="1" applyProtection="1">
      <alignment horizontal="left" vertical="center" shrinkToFit="1"/>
    </xf>
    <xf numFmtId="38" fontId="6" fillId="2" borderId="8" xfId="1" applyFont="1" applyFill="1" applyBorder="1" applyAlignment="1" applyProtection="1">
      <alignment horizontal="left" vertical="center" shrinkToFit="1"/>
    </xf>
    <xf numFmtId="38" fontId="6" fillId="2" borderId="2" xfId="1" applyFont="1" applyFill="1" applyBorder="1" applyAlignment="1" applyProtection="1">
      <alignment horizontal="left" vertical="center" shrinkToFit="1"/>
    </xf>
    <xf numFmtId="176" fontId="9" fillId="5" borderId="19" xfId="1" applyNumberFormat="1" applyFont="1" applyFill="1" applyBorder="1" applyAlignment="1">
      <alignment horizontal="right" vertical="center" shrinkToFit="1"/>
    </xf>
    <xf numFmtId="176" fontId="9" fillId="5" borderId="18" xfId="1" applyNumberFormat="1" applyFont="1" applyFill="1" applyBorder="1" applyAlignment="1">
      <alignment horizontal="right" vertical="center" shrinkToFit="1"/>
    </xf>
    <xf numFmtId="38" fontId="14" fillId="0" borderId="0" xfId="1" applyFont="1" applyAlignment="1" applyProtection="1">
      <alignment horizontal="left" vertical="center"/>
      <protection locked="0"/>
    </xf>
    <xf numFmtId="38" fontId="15" fillId="0" borderId="0" xfId="1" applyFont="1" applyAlignment="1" applyProtection="1">
      <alignment horizontal="left" vertical="center"/>
      <protection locked="0"/>
    </xf>
    <xf numFmtId="38" fontId="0" fillId="0" borderId="0" xfId="1" applyFont="1" applyAlignment="1">
      <alignment horizontal="center" vertical="center"/>
    </xf>
    <xf numFmtId="177" fontId="0" fillId="0" borderId="0" xfId="1" applyNumberFormat="1" applyFont="1" applyAlignment="1">
      <alignment horizontal="left" vertical="center"/>
    </xf>
    <xf numFmtId="177" fontId="0" fillId="0" borderId="0" xfId="1" applyNumberFormat="1"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計算過程!G2" lockText="1" noThreeD="1"/>
</file>

<file path=xl/ctrlProps/ctrlProp2.xml><?xml version="1.0" encoding="utf-8"?>
<formControlPr xmlns="http://schemas.microsoft.com/office/spreadsheetml/2009/9/main" objectType="CheckBox" fmlaLink="$G$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790575</xdr:colOff>
          <xdr:row>7</xdr:row>
          <xdr:rowOff>95250</xdr:rowOff>
        </xdr:from>
        <xdr:to>
          <xdr:col>6</xdr:col>
          <xdr:colOff>1104900</xdr:colOff>
          <xdr:row>7</xdr:row>
          <xdr:rowOff>419100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twoCellAnchor>
    <xdr:from>
      <xdr:col>13</xdr:col>
      <xdr:colOff>76200</xdr:colOff>
      <xdr:row>7</xdr:row>
      <xdr:rowOff>66675</xdr:rowOff>
    </xdr:from>
    <xdr:to>
      <xdr:col>14</xdr:col>
      <xdr:colOff>371475</xdr:colOff>
      <xdr:row>7</xdr:row>
      <xdr:rowOff>371475</xdr:rowOff>
    </xdr:to>
    <xdr:sp macro="" textlink="">
      <xdr:nvSpPr>
        <xdr:cNvPr id="2" name="正方形/長方形 1"/>
        <xdr:cNvSpPr/>
      </xdr:nvSpPr>
      <xdr:spPr>
        <a:xfrm>
          <a:off x="10677525" y="1619250"/>
          <a:ext cx="1228725" cy="304800"/>
        </a:xfrm>
        <a:prstGeom prst="rect">
          <a:avLst/>
        </a:prstGeom>
        <a:solidFill>
          <a:schemeClr val="accent1">
            <a:alpha val="0"/>
          </a:schemeClr>
        </a:solidFill>
        <a:ln>
          <a:solidFill>
            <a:schemeClr val="accent1">
              <a:shade val="50000"/>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676275</xdr:colOff>
          <xdr:row>3</xdr:row>
          <xdr:rowOff>38100</xdr:rowOff>
        </xdr:from>
        <xdr:to>
          <xdr:col>3</xdr:col>
          <xdr:colOff>0</xdr:colOff>
          <xdr:row>4</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akai-ac.com/" TargetMode="Externa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52"/>
  <sheetViews>
    <sheetView tabSelected="1" workbookViewId="0">
      <selection activeCell="G7" sqref="G7"/>
    </sheetView>
  </sheetViews>
  <sheetFormatPr defaultColWidth="12.25" defaultRowHeight="31.5" customHeight="1" x14ac:dyDescent="0.15"/>
  <cols>
    <col min="1" max="1" width="1" style="4" customWidth="1"/>
    <col min="2" max="2" width="12.25" style="4"/>
    <col min="3" max="3" width="9.375" style="4" customWidth="1"/>
    <col min="4" max="4" width="11.875" style="4" customWidth="1"/>
    <col min="5" max="5" width="5.75" style="4" customWidth="1"/>
    <col min="6" max="6" width="9" style="4" customWidth="1"/>
    <col min="7" max="7" width="17.625" style="4" customWidth="1"/>
    <col min="8" max="8" width="7.625" style="5" customWidth="1"/>
    <col min="9" max="11" width="13.375" style="4" customWidth="1"/>
    <col min="12" max="16384" width="12.25" style="4"/>
  </cols>
  <sheetData>
    <row r="1" spans="2:16" ht="5.25" customHeight="1" x14ac:dyDescent="0.15"/>
    <row r="2" spans="2:16" ht="31.5" customHeight="1" x14ac:dyDescent="0.15">
      <c r="B2" s="67" t="s">
        <v>68</v>
      </c>
      <c r="C2" s="68"/>
      <c r="D2" s="68"/>
      <c r="E2" s="68"/>
      <c r="F2" s="68"/>
      <c r="G2" s="68"/>
      <c r="H2" s="68"/>
      <c r="I2" s="68"/>
      <c r="J2" s="69"/>
    </row>
    <row r="3" spans="2:16" ht="30.75" customHeight="1" x14ac:dyDescent="0.15">
      <c r="B3" s="70" t="s">
        <v>61</v>
      </c>
      <c r="C3" s="71"/>
      <c r="D3" s="71"/>
      <c r="E3" s="71"/>
      <c r="F3" s="71"/>
      <c r="G3" s="71"/>
      <c r="H3" s="71"/>
      <c r="I3" s="71"/>
      <c r="J3" s="72"/>
      <c r="K3" s="7"/>
      <c r="L3" s="7"/>
      <c r="M3" s="7"/>
      <c r="N3" s="8"/>
      <c r="O3" s="8"/>
      <c r="P3" s="8"/>
    </row>
    <row r="4" spans="2:16" ht="6" customHeight="1" x14ac:dyDescent="0.15">
      <c r="B4" s="32"/>
      <c r="C4" s="32"/>
      <c r="D4" s="32"/>
      <c r="E4" s="32"/>
      <c r="F4" s="32"/>
      <c r="G4" s="32"/>
      <c r="H4" s="32"/>
      <c r="I4" s="32"/>
      <c r="J4" s="32"/>
      <c r="K4" s="7"/>
      <c r="L4" s="7"/>
      <c r="M4" s="7"/>
      <c r="N4" s="8"/>
      <c r="O4" s="8"/>
      <c r="P4" s="8"/>
    </row>
    <row r="5" spans="2:16" ht="12" customHeight="1" x14ac:dyDescent="0.15">
      <c r="B5" s="74"/>
      <c r="C5" s="74"/>
      <c r="D5" s="74"/>
      <c r="E5" s="74"/>
      <c r="F5" s="74"/>
      <c r="G5" s="74"/>
      <c r="H5" s="9"/>
      <c r="I5" s="8"/>
      <c r="J5" s="8"/>
      <c r="K5" s="75"/>
      <c r="L5" s="75"/>
      <c r="M5" s="75"/>
      <c r="N5" s="50"/>
      <c r="O5" s="8"/>
      <c r="P5" s="8"/>
    </row>
    <row r="6" spans="2:16" ht="8.25" customHeight="1" thickBot="1" x14ac:dyDescent="0.2">
      <c r="B6" s="10"/>
      <c r="C6" s="10"/>
      <c r="D6" s="10"/>
      <c r="E6" s="10"/>
      <c r="F6" s="10"/>
      <c r="G6" s="10"/>
      <c r="H6" s="9"/>
      <c r="I6" s="8"/>
      <c r="J6" s="8"/>
      <c r="K6" s="11"/>
      <c r="L6" s="11"/>
      <c r="M6" s="11"/>
      <c r="N6" s="8"/>
      <c r="O6" s="8"/>
      <c r="P6" s="8"/>
    </row>
    <row r="7" spans="2:16" ht="40.5" customHeight="1" thickBot="1" x14ac:dyDescent="0.2">
      <c r="B7" s="76" t="s">
        <v>5</v>
      </c>
      <c r="C7" s="77"/>
      <c r="D7" s="77"/>
      <c r="E7" s="77"/>
      <c r="F7" s="78"/>
      <c r="G7" s="35"/>
      <c r="H7" s="12" t="s">
        <v>35</v>
      </c>
      <c r="I7" s="95" t="s">
        <v>64</v>
      </c>
      <c r="J7" s="96"/>
      <c r="K7" s="96"/>
      <c r="L7" s="96"/>
      <c r="M7" s="96"/>
      <c r="N7" s="96"/>
      <c r="O7" s="40"/>
      <c r="P7" s="8"/>
    </row>
    <row r="8" spans="2:16" ht="40.5" customHeight="1" thickBot="1" x14ac:dyDescent="0.2">
      <c r="B8" s="76" t="s">
        <v>44</v>
      </c>
      <c r="C8" s="77"/>
      <c r="D8" s="77"/>
      <c r="E8" s="77"/>
      <c r="F8" s="78"/>
      <c r="G8" s="51" t="s">
        <v>39</v>
      </c>
      <c r="H8" s="42"/>
      <c r="I8" s="84" t="s">
        <v>60</v>
      </c>
      <c r="J8" s="85"/>
      <c r="K8" s="85"/>
      <c r="L8" s="85"/>
      <c r="M8" s="85"/>
      <c r="N8" s="85"/>
      <c r="O8" s="40"/>
      <c r="P8" s="8"/>
    </row>
    <row r="9" spans="2:16" ht="40.5" customHeight="1" thickBot="1" x14ac:dyDescent="0.2">
      <c r="B9" s="76" t="s">
        <v>1</v>
      </c>
      <c r="C9" s="77"/>
      <c r="D9" s="77"/>
      <c r="E9" s="77"/>
      <c r="F9" s="78"/>
      <c r="G9" s="34"/>
      <c r="H9" s="12" t="s">
        <v>58</v>
      </c>
      <c r="I9" s="79" t="s">
        <v>41</v>
      </c>
      <c r="J9" s="79"/>
      <c r="K9" s="79"/>
      <c r="L9" s="79"/>
      <c r="M9" s="79"/>
      <c r="N9" s="79"/>
      <c r="O9" s="79"/>
      <c r="P9" s="8"/>
    </row>
    <row r="10" spans="2:16" ht="34.5" customHeight="1" thickBot="1" x14ac:dyDescent="0.2">
      <c r="B10" s="91" t="s">
        <v>16</v>
      </c>
      <c r="C10" s="91"/>
      <c r="D10" s="91"/>
      <c r="E10" s="91"/>
      <c r="F10" s="91"/>
      <c r="G10" s="43" t="str">
        <f>計算過程!N27</f>
        <v/>
      </c>
      <c r="H10" s="13" t="s">
        <v>36</v>
      </c>
      <c r="I10" s="84" t="s">
        <v>66</v>
      </c>
      <c r="J10" s="85"/>
      <c r="K10" s="85"/>
      <c r="L10" s="85"/>
      <c r="M10" s="85"/>
      <c r="N10" s="40"/>
      <c r="O10" s="40"/>
      <c r="P10" s="8"/>
    </row>
    <row r="11" spans="2:16" ht="31.5" customHeight="1" x14ac:dyDescent="0.15">
      <c r="B11" s="8"/>
      <c r="C11" s="8"/>
      <c r="D11" s="8"/>
      <c r="E11" s="8"/>
      <c r="F11" s="14"/>
      <c r="G11" s="8"/>
      <c r="H11" s="15"/>
      <c r="I11" s="8"/>
      <c r="J11" s="8"/>
      <c r="K11" s="8"/>
      <c r="L11" s="8"/>
      <c r="M11" s="8"/>
      <c r="N11" s="8"/>
      <c r="O11" s="8"/>
      <c r="P11" s="8"/>
    </row>
    <row r="12" spans="2:16" ht="31.5" customHeight="1" x14ac:dyDescent="0.15">
      <c r="B12" s="97" t="s">
        <v>71</v>
      </c>
      <c r="C12" s="97"/>
      <c r="D12" s="97"/>
      <c r="E12" s="97"/>
      <c r="F12" s="97"/>
      <c r="G12" s="97"/>
      <c r="H12" s="97"/>
      <c r="I12" s="97"/>
      <c r="J12" s="97"/>
      <c r="K12" s="97"/>
      <c r="L12" s="97"/>
      <c r="M12" s="97"/>
      <c r="N12" s="97"/>
      <c r="O12" s="97"/>
      <c r="P12" s="8"/>
    </row>
    <row r="13" spans="2:16" ht="18" customHeight="1" thickBot="1" x14ac:dyDescent="0.2">
      <c r="B13" s="16"/>
      <c r="C13" s="16"/>
      <c r="D13" s="16"/>
      <c r="E13" s="16"/>
      <c r="F13" s="16"/>
      <c r="G13" s="16"/>
      <c r="H13" s="15"/>
      <c r="I13" s="16"/>
      <c r="J13" s="16"/>
      <c r="K13" s="16"/>
      <c r="L13" s="16"/>
      <c r="M13" s="16"/>
      <c r="N13" s="16"/>
      <c r="O13" s="16"/>
      <c r="P13" s="8"/>
    </row>
    <row r="14" spans="2:16" ht="37.5" customHeight="1" thickBot="1" x14ac:dyDescent="0.2">
      <c r="B14" s="76" t="s">
        <v>53</v>
      </c>
      <c r="C14" s="77"/>
      <c r="D14" s="77"/>
      <c r="E14" s="77"/>
      <c r="F14" s="78"/>
      <c r="G14" s="44">
        <v>110</v>
      </c>
      <c r="H14" s="12" t="s">
        <v>58</v>
      </c>
      <c r="I14" s="84"/>
      <c r="J14" s="85"/>
      <c r="K14" s="85"/>
      <c r="L14" s="85"/>
      <c r="M14" s="85"/>
      <c r="N14" s="85"/>
      <c r="O14" s="85"/>
      <c r="P14" s="85"/>
    </row>
    <row r="15" spans="2:16" ht="46.5" customHeight="1" thickBot="1" x14ac:dyDescent="0.2">
      <c r="B15" s="76" t="s">
        <v>69</v>
      </c>
      <c r="C15" s="77"/>
      <c r="D15" s="77"/>
      <c r="E15" s="77"/>
      <c r="F15" s="78"/>
      <c r="G15" s="35"/>
      <c r="H15" s="12" t="s">
        <v>37</v>
      </c>
      <c r="I15" s="93" t="s">
        <v>72</v>
      </c>
      <c r="J15" s="94"/>
      <c r="K15" s="94"/>
      <c r="L15" s="94"/>
      <c r="M15" s="94"/>
      <c r="N15" s="94"/>
      <c r="O15" s="94"/>
      <c r="P15" s="8"/>
    </row>
    <row r="16" spans="2:16" ht="43.5" customHeight="1" thickBot="1" x14ac:dyDescent="0.2">
      <c r="B16" s="76" t="s">
        <v>29</v>
      </c>
      <c r="C16" s="77"/>
      <c r="D16" s="77"/>
      <c r="E16" s="77"/>
      <c r="F16" s="78"/>
      <c r="G16" s="35"/>
      <c r="H16" s="12" t="s">
        <v>38</v>
      </c>
      <c r="I16" s="93" t="s">
        <v>70</v>
      </c>
      <c r="J16" s="94"/>
      <c r="K16" s="94"/>
      <c r="L16" s="94"/>
      <c r="M16" s="94"/>
      <c r="N16" s="94"/>
      <c r="O16" s="94"/>
      <c r="P16" s="8"/>
    </row>
    <row r="17" spans="2:16" ht="34.5" customHeight="1" thickBot="1" x14ac:dyDescent="0.2">
      <c r="B17" s="76" t="str">
        <f>G16&amp;"年後の相続税課税価格"</f>
        <v>年後の相続税課税価格</v>
      </c>
      <c r="C17" s="77"/>
      <c r="D17" s="77"/>
      <c r="E17" s="77"/>
      <c r="F17" s="78"/>
      <c r="G17" s="45" t="str">
        <f>IF(G24="","",IF(G15="","",IF(G16="","",IF(G9="","",計算過程!G37))))</f>
        <v/>
      </c>
      <c r="H17" s="12" t="s">
        <v>36</v>
      </c>
      <c r="I17" s="17"/>
      <c r="J17" s="17"/>
      <c r="K17" s="18"/>
      <c r="L17" s="8"/>
      <c r="M17" s="8"/>
      <c r="N17" s="8"/>
      <c r="O17" s="8"/>
      <c r="P17" s="8"/>
    </row>
    <row r="18" spans="2:16" ht="34.5" customHeight="1" thickBot="1" x14ac:dyDescent="0.2">
      <c r="B18" s="91" t="s">
        <v>30</v>
      </c>
      <c r="C18" s="91"/>
      <c r="D18" s="91"/>
      <c r="E18" s="91"/>
      <c r="F18" s="91"/>
      <c r="G18" s="46">
        <v>0</v>
      </c>
      <c r="H18" s="13" t="s">
        <v>36</v>
      </c>
      <c r="I18" s="17"/>
      <c r="J18" s="17"/>
      <c r="K18" s="18"/>
      <c r="L18" s="8"/>
      <c r="M18" s="8"/>
      <c r="N18" s="8"/>
      <c r="O18" s="8"/>
      <c r="P18" s="8"/>
    </row>
    <row r="19" spans="2:16" ht="34.5" customHeight="1" thickBot="1" x14ac:dyDescent="0.2">
      <c r="B19" s="92" t="s">
        <v>16</v>
      </c>
      <c r="C19" s="92"/>
      <c r="D19" s="92"/>
      <c r="E19" s="92"/>
      <c r="F19" s="92"/>
      <c r="G19" s="47" t="str">
        <f>IF(G15="","",IF(G16="","",計算過程!N60))</f>
        <v/>
      </c>
      <c r="H19" s="19" t="s">
        <v>36</v>
      </c>
      <c r="I19" s="17"/>
      <c r="J19" s="17"/>
      <c r="K19" s="18"/>
      <c r="L19" s="8"/>
      <c r="M19" s="8"/>
      <c r="N19" s="8"/>
      <c r="O19" s="8"/>
      <c r="P19" s="8"/>
    </row>
    <row r="20" spans="2:16" ht="34.5" customHeight="1" thickTop="1" thickBot="1" x14ac:dyDescent="0.2">
      <c r="B20" s="80" t="s">
        <v>46</v>
      </c>
      <c r="C20" s="80"/>
      <c r="D20" s="80"/>
      <c r="E20" s="80"/>
      <c r="F20" s="80"/>
      <c r="G20" s="48" t="str">
        <f>IF(G15="","",IF(G16="","",IF(G19="","",G18+G19)))</f>
        <v/>
      </c>
      <c r="H20" s="20" t="s">
        <v>49</v>
      </c>
      <c r="I20" s="17"/>
      <c r="J20" s="17"/>
      <c r="K20" s="18"/>
      <c r="L20" s="8"/>
      <c r="M20" s="8"/>
      <c r="N20" s="8"/>
      <c r="O20" s="8"/>
      <c r="P20" s="8"/>
    </row>
    <row r="21" spans="2:16" ht="31.5" customHeight="1" x14ac:dyDescent="0.15">
      <c r="B21" s="8"/>
      <c r="C21" s="8"/>
      <c r="D21" s="8"/>
      <c r="E21" s="8"/>
      <c r="F21" s="75"/>
      <c r="G21" s="75"/>
      <c r="H21" s="75"/>
      <c r="I21" s="75"/>
      <c r="J21" s="11"/>
      <c r="K21" s="8"/>
      <c r="L21" s="8"/>
      <c r="M21" s="8"/>
      <c r="N21" s="8"/>
      <c r="O21" s="8"/>
      <c r="P21" s="8"/>
    </row>
    <row r="22" spans="2:16" ht="31.5" customHeight="1" x14ac:dyDescent="0.15">
      <c r="B22" s="97" t="s">
        <v>67</v>
      </c>
      <c r="C22" s="97"/>
      <c r="D22" s="97"/>
      <c r="E22" s="97"/>
      <c r="F22" s="97"/>
      <c r="G22" s="97"/>
      <c r="H22" s="97"/>
      <c r="I22" s="97"/>
      <c r="J22" s="97"/>
      <c r="K22" s="97"/>
      <c r="L22" s="97"/>
      <c r="M22" s="97"/>
      <c r="N22" s="8"/>
      <c r="O22" s="8"/>
      <c r="P22" s="8"/>
    </row>
    <row r="23" spans="2:16" ht="6" customHeight="1" thickBot="1" x14ac:dyDescent="0.2">
      <c r="B23" s="16"/>
      <c r="C23" s="16"/>
      <c r="D23" s="16"/>
      <c r="E23" s="16"/>
      <c r="F23" s="16"/>
      <c r="G23" s="16"/>
      <c r="H23" s="15"/>
      <c r="I23" s="16"/>
      <c r="J23" s="16"/>
      <c r="K23" s="8"/>
      <c r="L23" s="8"/>
      <c r="M23" s="8"/>
      <c r="N23" s="8"/>
      <c r="O23" s="8"/>
      <c r="P23" s="8"/>
    </row>
    <row r="24" spans="2:16" ht="48" customHeight="1" thickBot="1" x14ac:dyDescent="0.2">
      <c r="B24" s="76" t="s">
        <v>45</v>
      </c>
      <c r="C24" s="77"/>
      <c r="D24" s="77"/>
      <c r="E24" s="77"/>
      <c r="F24" s="78"/>
      <c r="G24" s="35"/>
      <c r="H24" s="12" t="s">
        <v>58</v>
      </c>
      <c r="I24" s="79" t="s">
        <v>57</v>
      </c>
      <c r="J24" s="85"/>
      <c r="K24" s="85"/>
      <c r="L24" s="85"/>
      <c r="M24" s="85"/>
      <c r="N24" s="85"/>
      <c r="O24" s="85"/>
      <c r="P24" s="85"/>
    </row>
    <row r="25" spans="2:16" ht="40.5" customHeight="1" thickBot="1" x14ac:dyDescent="0.2">
      <c r="B25" s="76" t="s">
        <v>50</v>
      </c>
      <c r="C25" s="77"/>
      <c r="D25" s="77"/>
      <c r="E25" s="77"/>
      <c r="F25" s="78"/>
      <c r="G25" s="33">
        <f>G15</f>
        <v>0</v>
      </c>
      <c r="H25" s="12" t="s">
        <v>48</v>
      </c>
      <c r="I25" s="21"/>
      <c r="J25" s="22"/>
      <c r="K25" s="22"/>
      <c r="L25" s="22"/>
      <c r="M25" s="22"/>
      <c r="N25" s="22"/>
      <c r="O25" s="22"/>
      <c r="P25" s="22"/>
    </row>
    <row r="26" spans="2:16" ht="40.5" customHeight="1" thickBot="1" x14ac:dyDescent="0.2">
      <c r="B26" s="76" t="s">
        <v>51</v>
      </c>
      <c r="C26" s="77"/>
      <c r="D26" s="77"/>
      <c r="E26" s="77"/>
      <c r="F26" s="78"/>
      <c r="G26" s="33">
        <f>G16</f>
        <v>0</v>
      </c>
      <c r="H26" s="12" t="s">
        <v>52</v>
      </c>
      <c r="I26" s="21"/>
      <c r="J26" s="22"/>
      <c r="K26" s="22"/>
      <c r="L26" s="22"/>
      <c r="M26" s="22"/>
      <c r="N26" s="22"/>
      <c r="O26" s="22"/>
      <c r="P26" s="22"/>
    </row>
    <row r="27" spans="2:16" ht="34.5" customHeight="1" thickBot="1" x14ac:dyDescent="0.2">
      <c r="B27" s="76" t="str">
        <f>G16&amp;"年後の相続税課税価格"</f>
        <v>年後の相続税課税価格</v>
      </c>
      <c r="C27" s="77"/>
      <c r="D27" s="77"/>
      <c r="E27" s="77"/>
      <c r="F27" s="78"/>
      <c r="G27" s="49" t="str">
        <f>IF(G24="","",IF(G15="","",IF(G16="","",IF(G9="","",計算過程!G67))))</f>
        <v/>
      </c>
      <c r="H27" s="12" t="s">
        <v>36</v>
      </c>
      <c r="I27" s="8"/>
      <c r="J27" s="8"/>
      <c r="K27" s="8"/>
      <c r="L27" s="8"/>
      <c r="M27" s="8"/>
      <c r="N27" s="8"/>
      <c r="O27" s="8"/>
      <c r="P27" s="8"/>
    </row>
    <row r="28" spans="2:16" ht="34.5" customHeight="1" thickBot="1" x14ac:dyDescent="0.2">
      <c r="B28" s="91" t="s">
        <v>15</v>
      </c>
      <c r="C28" s="91"/>
      <c r="D28" s="91"/>
      <c r="E28" s="91"/>
      <c r="F28" s="91"/>
      <c r="G28" s="43">
        <f>計算過程!G64</f>
        <v>0</v>
      </c>
      <c r="H28" s="13" t="s">
        <v>36</v>
      </c>
      <c r="I28" s="8"/>
      <c r="J28" s="8"/>
      <c r="K28" s="8"/>
      <c r="L28" s="8"/>
      <c r="M28" s="8"/>
      <c r="N28" s="8"/>
      <c r="O28" s="8"/>
      <c r="P28" s="8"/>
    </row>
    <row r="29" spans="2:16" ht="34.5" customHeight="1" thickBot="1" x14ac:dyDescent="0.2">
      <c r="B29" s="92" t="s">
        <v>16</v>
      </c>
      <c r="C29" s="92"/>
      <c r="D29" s="92"/>
      <c r="E29" s="92"/>
      <c r="F29" s="92"/>
      <c r="G29" s="47" t="str">
        <f>IF(G24="","",計算過程!N90)</f>
        <v/>
      </c>
      <c r="H29" s="19" t="s">
        <v>36</v>
      </c>
      <c r="I29" s="8"/>
      <c r="J29" s="8"/>
      <c r="K29" s="8"/>
      <c r="L29" s="8"/>
      <c r="M29" s="8"/>
      <c r="N29" s="8"/>
      <c r="O29" s="8"/>
      <c r="P29" s="8"/>
    </row>
    <row r="30" spans="2:16" ht="34.5" customHeight="1" thickTop="1" thickBot="1" x14ac:dyDescent="0.2">
      <c r="B30" s="80" t="s">
        <v>43</v>
      </c>
      <c r="C30" s="80"/>
      <c r="D30" s="80"/>
      <c r="E30" s="80"/>
      <c r="F30" s="80"/>
      <c r="G30" s="48" t="str">
        <f>IF(G15="","",IF(G16="","",IF(G19="","",IF(G29="","",G28+G29))))</f>
        <v/>
      </c>
      <c r="H30" s="23" t="s">
        <v>36</v>
      </c>
      <c r="I30" s="8"/>
      <c r="J30" s="8"/>
      <c r="K30" s="8"/>
      <c r="L30" s="8"/>
      <c r="M30" s="8"/>
      <c r="N30" s="8"/>
      <c r="O30" s="8"/>
      <c r="P30" s="8"/>
    </row>
    <row r="31" spans="2:16" ht="31.5" customHeight="1" thickBot="1" x14ac:dyDescent="0.2">
      <c r="B31" s="24"/>
      <c r="C31" s="8"/>
      <c r="D31" s="8"/>
      <c r="E31" s="8"/>
      <c r="F31" s="8"/>
      <c r="G31" s="8"/>
      <c r="H31" s="15"/>
      <c r="I31" s="8"/>
      <c r="J31" s="8"/>
      <c r="K31" s="8"/>
      <c r="L31" s="8"/>
      <c r="M31" s="8"/>
      <c r="N31" s="8"/>
      <c r="O31" s="8"/>
      <c r="P31" s="8"/>
    </row>
    <row r="32" spans="2:16" ht="33" customHeight="1" thickBot="1" x14ac:dyDescent="0.2">
      <c r="B32" s="89" t="s">
        <v>47</v>
      </c>
      <c r="C32" s="89"/>
      <c r="D32" s="89"/>
      <c r="E32" s="89"/>
      <c r="F32" s="90"/>
      <c r="G32" s="107" t="str">
        <f>IF(G15="","未入力があります",IF(G16="","未入力があります",IF(G24="","未入力があります",G19-G30)))</f>
        <v>未入力があります</v>
      </c>
      <c r="H32" s="102" t="s">
        <v>36</v>
      </c>
      <c r="I32" s="74" t="s">
        <v>40</v>
      </c>
      <c r="J32" s="74"/>
      <c r="K32" s="74"/>
      <c r="L32" s="74"/>
      <c r="M32" s="8"/>
      <c r="N32" s="8"/>
      <c r="O32" s="8"/>
      <c r="P32" s="8"/>
    </row>
    <row r="33" spans="1:16" ht="33" customHeight="1" thickBot="1" x14ac:dyDescent="0.2">
      <c r="B33" s="89"/>
      <c r="C33" s="89"/>
      <c r="D33" s="89"/>
      <c r="E33" s="89"/>
      <c r="F33" s="90"/>
      <c r="G33" s="108"/>
      <c r="H33" s="102"/>
      <c r="I33" s="74"/>
      <c r="J33" s="74"/>
      <c r="K33" s="74"/>
      <c r="L33" s="74"/>
      <c r="M33" s="8"/>
      <c r="N33" s="8"/>
      <c r="O33" s="8"/>
      <c r="P33" s="8"/>
    </row>
    <row r="34" spans="1:16" ht="18.75" customHeight="1" x14ac:dyDescent="0.15">
      <c r="B34" s="8"/>
      <c r="C34" s="8"/>
      <c r="D34" s="8"/>
      <c r="E34" s="8"/>
      <c r="F34" s="8"/>
      <c r="G34" s="101" t="s">
        <v>73</v>
      </c>
      <c r="H34" s="101"/>
      <c r="I34" s="101"/>
      <c r="J34" s="101"/>
      <c r="K34" s="101"/>
      <c r="L34" s="101"/>
      <c r="M34" s="101"/>
      <c r="N34" s="18"/>
      <c r="O34" s="8"/>
      <c r="P34" s="8"/>
    </row>
    <row r="35" spans="1:16" s="54" customFormat="1" ht="4.5" customHeight="1" thickBot="1" x14ac:dyDescent="0.2">
      <c r="B35" s="55"/>
      <c r="C35" s="55"/>
      <c r="D35" s="55"/>
      <c r="E35" s="55"/>
      <c r="F35" s="55"/>
      <c r="G35" s="53"/>
      <c r="H35" s="53"/>
      <c r="I35" s="53"/>
      <c r="J35" s="53"/>
      <c r="K35" s="53"/>
      <c r="L35" s="53"/>
      <c r="M35" s="53"/>
      <c r="N35" s="56"/>
      <c r="O35" s="55"/>
      <c r="P35" s="55"/>
    </row>
    <row r="36" spans="1:16" s="41" customFormat="1" ht="39" customHeight="1" thickBot="1" x14ac:dyDescent="0.2">
      <c r="A36" s="64"/>
      <c r="B36" s="86" t="s">
        <v>56</v>
      </c>
      <c r="C36" s="87"/>
      <c r="D36" s="87"/>
      <c r="E36" s="87"/>
      <c r="F36" s="87"/>
      <c r="G36" s="87"/>
      <c r="H36" s="87"/>
      <c r="I36" s="87"/>
      <c r="J36" s="87"/>
      <c r="K36" s="88"/>
      <c r="L36" s="62"/>
      <c r="M36" s="62"/>
      <c r="N36" s="65"/>
      <c r="O36" s="66"/>
      <c r="P36" s="66"/>
    </row>
    <row r="37" spans="1:16" s="54" customFormat="1" ht="31.5" customHeight="1" x14ac:dyDescent="0.15">
      <c r="B37" s="103" t="s">
        <v>63</v>
      </c>
      <c r="C37" s="104"/>
      <c r="D37" s="104"/>
      <c r="E37" s="104"/>
      <c r="F37" s="104"/>
      <c r="G37" s="104"/>
      <c r="H37" s="104"/>
      <c r="I37" s="104"/>
      <c r="J37" s="104"/>
      <c r="K37" s="104"/>
      <c r="L37" s="63"/>
      <c r="M37" s="57"/>
      <c r="N37" s="57"/>
      <c r="O37" s="58"/>
      <c r="P37" s="55"/>
    </row>
    <row r="38" spans="1:16" s="54" customFormat="1" ht="31.5" customHeight="1" x14ac:dyDescent="0.15">
      <c r="B38" s="98" t="s">
        <v>74</v>
      </c>
      <c r="C38" s="99"/>
      <c r="D38" s="99"/>
      <c r="E38" s="99"/>
      <c r="F38" s="99"/>
      <c r="G38" s="99"/>
      <c r="H38" s="99"/>
      <c r="I38" s="99"/>
      <c r="J38" s="99"/>
      <c r="K38" s="99"/>
      <c r="L38" s="63"/>
      <c r="M38" s="57"/>
      <c r="N38" s="57"/>
      <c r="O38" s="58"/>
      <c r="P38" s="55"/>
    </row>
    <row r="39" spans="1:16" s="54" customFormat="1" ht="31.5" customHeight="1" x14ac:dyDescent="0.15">
      <c r="B39" s="98" t="s">
        <v>54</v>
      </c>
      <c r="C39" s="99"/>
      <c r="D39" s="99"/>
      <c r="E39" s="99"/>
      <c r="F39" s="99"/>
      <c r="G39" s="99"/>
      <c r="H39" s="99"/>
      <c r="I39" s="99"/>
      <c r="J39" s="99"/>
      <c r="K39" s="100"/>
      <c r="L39" s="63"/>
      <c r="M39" s="57"/>
      <c r="N39" s="57"/>
      <c r="O39" s="58"/>
      <c r="P39" s="55"/>
    </row>
    <row r="40" spans="1:16" s="54" customFormat="1" ht="31.5" customHeight="1" x14ac:dyDescent="0.15">
      <c r="B40" s="98" t="s">
        <v>59</v>
      </c>
      <c r="C40" s="99"/>
      <c r="D40" s="99"/>
      <c r="E40" s="99"/>
      <c r="F40" s="99"/>
      <c r="G40" s="99"/>
      <c r="H40" s="99"/>
      <c r="I40" s="99"/>
      <c r="J40" s="99"/>
      <c r="K40" s="99"/>
      <c r="L40" s="63"/>
      <c r="M40" s="57"/>
      <c r="N40" s="57"/>
      <c r="O40" s="58"/>
      <c r="P40" s="55"/>
    </row>
    <row r="41" spans="1:16" s="54" customFormat="1" ht="31.5" customHeight="1" x14ac:dyDescent="0.15">
      <c r="B41" s="98" t="s">
        <v>33</v>
      </c>
      <c r="C41" s="99"/>
      <c r="D41" s="99"/>
      <c r="E41" s="99"/>
      <c r="F41" s="99"/>
      <c r="G41" s="99"/>
      <c r="H41" s="99"/>
      <c r="I41" s="99"/>
      <c r="J41" s="99"/>
      <c r="K41" s="99"/>
      <c r="L41" s="63"/>
      <c r="M41" s="57"/>
      <c r="N41" s="57"/>
      <c r="O41" s="58"/>
      <c r="P41" s="55"/>
    </row>
    <row r="42" spans="1:16" s="54" customFormat="1" ht="31.5" customHeight="1" thickBot="1" x14ac:dyDescent="0.2">
      <c r="B42" s="105" t="s">
        <v>62</v>
      </c>
      <c r="C42" s="106"/>
      <c r="D42" s="106"/>
      <c r="E42" s="106"/>
      <c r="F42" s="106"/>
      <c r="G42" s="106"/>
      <c r="H42" s="106"/>
      <c r="I42" s="106"/>
      <c r="J42" s="106"/>
      <c r="K42" s="106"/>
      <c r="L42" s="63"/>
      <c r="M42" s="57"/>
      <c r="N42" s="57"/>
      <c r="O42" s="58"/>
      <c r="P42" s="55"/>
    </row>
    <row r="43" spans="1:16" s="54" customFormat="1" ht="31.5" customHeight="1" x14ac:dyDescent="0.15">
      <c r="B43" s="60"/>
      <c r="C43" s="60"/>
      <c r="D43" s="60"/>
      <c r="E43" s="60"/>
      <c r="F43" s="60"/>
      <c r="G43" s="60"/>
      <c r="H43" s="61"/>
      <c r="I43" s="60"/>
      <c r="J43" s="60"/>
      <c r="K43" s="60"/>
      <c r="L43" s="60"/>
      <c r="M43" s="59"/>
      <c r="N43" s="59"/>
      <c r="O43" s="55"/>
      <c r="P43" s="55"/>
    </row>
    <row r="44" spans="1:16" ht="31.5" customHeight="1" x14ac:dyDescent="0.15">
      <c r="B44" s="97" t="s">
        <v>34</v>
      </c>
      <c r="C44" s="97"/>
      <c r="D44" s="25"/>
      <c r="E44" s="25"/>
      <c r="F44" s="25"/>
      <c r="G44" s="25"/>
      <c r="H44" s="15"/>
      <c r="I44" s="25"/>
      <c r="J44" s="25"/>
      <c r="K44" s="25"/>
      <c r="L44" s="25"/>
      <c r="M44" s="25"/>
      <c r="N44" s="25"/>
      <c r="O44" s="8"/>
      <c r="P44" s="8"/>
    </row>
    <row r="45" spans="1:16" ht="31.5" customHeight="1" x14ac:dyDescent="0.15">
      <c r="B45" s="73" t="s">
        <v>31</v>
      </c>
      <c r="C45" s="73"/>
      <c r="D45" s="73"/>
      <c r="E45" s="73"/>
      <c r="F45" s="73"/>
      <c r="G45" s="73"/>
      <c r="H45" s="73"/>
      <c r="I45" s="73"/>
      <c r="J45" s="73"/>
      <c r="K45" s="73"/>
      <c r="L45" s="26"/>
      <c r="M45" s="26"/>
      <c r="N45" s="26"/>
      <c r="O45" s="8"/>
      <c r="P45" s="8"/>
    </row>
    <row r="46" spans="1:16" ht="31.5" customHeight="1" x14ac:dyDescent="0.15">
      <c r="B46" s="73" t="s">
        <v>32</v>
      </c>
      <c r="C46" s="73"/>
      <c r="D46" s="73"/>
      <c r="E46" s="73"/>
      <c r="F46" s="73"/>
      <c r="G46" s="73"/>
      <c r="H46" s="73"/>
      <c r="I46" s="73"/>
      <c r="J46" s="73"/>
      <c r="K46" s="73"/>
      <c r="L46" s="26"/>
      <c r="M46" s="26"/>
      <c r="N46" s="26"/>
      <c r="O46" s="8"/>
      <c r="P46" s="8"/>
    </row>
    <row r="47" spans="1:16" ht="24" customHeight="1" x14ac:dyDescent="0.15">
      <c r="B47" s="27"/>
      <c r="C47" s="27"/>
      <c r="D47" s="27"/>
      <c r="E47" s="27"/>
      <c r="F47" s="27"/>
      <c r="G47" s="27"/>
      <c r="H47" s="27"/>
      <c r="I47" s="81" t="s">
        <v>55</v>
      </c>
      <c r="J47" s="81"/>
      <c r="K47" s="27"/>
      <c r="L47" s="26"/>
      <c r="M47" s="26"/>
      <c r="N47" s="26"/>
      <c r="O47" s="8"/>
      <c r="P47" s="8"/>
    </row>
    <row r="48" spans="1:16" s="28" customFormat="1" ht="18" customHeight="1" x14ac:dyDescent="0.15">
      <c r="B48" s="31"/>
      <c r="C48" s="29"/>
      <c r="D48" s="29"/>
      <c r="E48" s="29"/>
      <c r="F48" s="29"/>
      <c r="G48" s="29"/>
      <c r="H48" s="29"/>
      <c r="I48" s="82" t="s">
        <v>75</v>
      </c>
      <c r="J48" s="83"/>
      <c r="K48" s="29"/>
      <c r="L48" s="29"/>
      <c r="M48" s="29"/>
      <c r="N48" s="29"/>
      <c r="O48" s="30"/>
      <c r="P48" s="30"/>
    </row>
    <row r="52" spans="10:10" ht="31.5" customHeight="1" x14ac:dyDescent="0.15">
      <c r="J52" s="41"/>
    </row>
  </sheetData>
  <sheetProtection sheet="1" objects="1" scenarios="1" selectLockedCells="1"/>
  <scenarios current="0" show="0" sqref="C18">
    <scenario name="節税最大値" locked="1" count="5" user="FJ-USER" comment="作成者 : FJ-USER 日付 : 2013/10/27">
      <inputCells r="G16" val="5" numFmtId="38"/>
      <inputCells r="G15" val="3" numFmtId="38"/>
      <inputCells r="G9" val="200000000" numFmtId="38"/>
      <inputCells r="G7" val="2" numFmtId="38"/>
      <inputCells r="I7" val="TRUE"/>
    </scenario>
  </scenarios>
  <mergeCells count="50">
    <mergeCell ref="B44:C44"/>
    <mergeCell ref="B39:K39"/>
    <mergeCell ref="I32:L33"/>
    <mergeCell ref="G34:M34"/>
    <mergeCell ref="H32:H33"/>
    <mergeCell ref="B37:K37"/>
    <mergeCell ref="B38:K38"/>
    <mergeCell ref="B40:K40"/>
    <mergeCell ref="B42:K42"/>
    <mergeCell ref="G32:G33"/>
    <mergeCell ref="B41:K41"/>
    <mergeCell ref="I15:O15"/>
    <mergeCell ref="I10:M10"/>
    <mergeCell ref="I7:N7"/>
    <mergeCell ref="B28:F28"/>
    <mergeCell ref="B22:M22"/>
    <mergeCell ref="B12:O12"/>
    <mergeCell ref="B27:F27"/>
    <mergeCell ref="I47:J47"/>
    <mergeCell ref="I48:J48"/>
    <mergeCell ref="I8:N8"/>
    <mergeCell ref="B36:K36"/>
    <mergeCell ref="B20:F20"/>
    <mergeCell ref="B32:F33"/>
    <mergeCell ref="B14:F14"/>
    <mergeCell ref="I14:P14"/>
    <mergeCell ref="B25:F25"/>
    <mergeCell ref="B26:F26"/>
    <mergeCell ref="B10:F10"/>
    <mergeCell ref="B18:F18"/>
    <mergeCell ref="B19:F19"/>
    <mergeCell ref="I24:P24"/>
    <mergeCell ref="I16:O16"/>
    <mergeCell ref="B29:F29"/>
    <mergeCell ref="B2:J2"/>
    <mergeCell ref="B3:J3"/>
    <mergeCell ref="B45:K45"/>
    <mergeCell ref="B46:K46"/>
    <mergeCell ref="B5:G5"/>
    <mergeCell ref="K5:M5"/>
    <mergeCell ref="F21:I21"/>
    <mergeCell ref="B24:F24"/>
    <mergeCell ref="B15:F15"/>
    <mergeCell ref="B16:F16"/>
    <mergeCell ref="B7:F7"/>
    <mergeCell ref="B8:F8"/>
    <mergeCell ref="B9:F9"/>
    <mergeCell ref="B17:F17"/>
    <mergeCell ref="I9:O9"/>
    <mergeCell ref="B30:F30"/>
  </mergeCells>
  <phoneticPr fontId="2"/>
  <dataValidations count="4">
    <dataValidation type="list" operator="lessThanOrEqual" allowBlank="1" showInputMessage="1" showErrorMessage="1" errorTitle="あまりに多い人数には対応してません" error="ドロップダウンリストから選択してください" sqref="G7">
      <formula1>"0,1,2,3,4,5,6,7,8,9,10,11,12,13,14,15"</formula1>
    </dataValidation>
    <dataValidation type="whole" operator="greaterThanOrEqual" allowBlank="1" showInputMessage="1" showErrorMessage="1" errorTitle="110万円以下は入力できません" error="110万円を以上贈与する場合の税金を試算しますので、110万円以上を入力してください" sqref="G24">
      <formula1>110</formula1>
    </dataValidation>
    <dataValidation type="list" operator="greaterThan" allowBlank="1" showInputMessage="1" showErrorMessage="1" errorTitle="あまりに多い数には対応してません" error="ドロップダウンリストから選択してください。" sqref="G15">
      <formula1>"0,1,2,3,4,5,6,7,8,9,10,11,12,13,14,15,16,17,18,19,20"</formula1>
    </dataValidation>
    <dataValidation type="list" operator="greaterThan" allowBlank="1" showInputMessage="1" showErrorMessage="1" errorTitle="４年以上入力してください" error="相続開始前３年以内の相続人に対する贈与は_x000a_無効としているため４年以上の期間が必要です。_x000a_" sqref="G16">
      <formula1>"4,5,6,7,8,9,10,11,12,13,14,15,16,17,18,19,20,21,22,23,24,25,26,27,28,29,30"</formula1>
    </dataValidation>
  </dataValidations>
  <hyperlinks>
    <hyperlink ref="I48"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790575</xdr:colOff>
                    <xdr:row>7</xdr:row>
                    <xdr:rowOff>95250</xdr:rowOff>
                  </from>
                  <to>
                    <xdr:col>6</xdr:col>
                    <xdr:colOff>1104900</xdr:colOff>
                    <xdr:row>7</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90"/>
  <sheetViews>
    <sheetView zoomScaleNormal="100" workbookViewId="0">
      <selection sqref="A1:D1"/>
    </sheetView>
  </sheetViews>
  <sheetFormatPr defaultColWidth="13.5" defaultRowHeight="25.5" customHeight="1" x14ac:dyDescent="0.15"/>
  <cols>
    <col min="1" max="1" width="13.5" style="1"/>
    <col min="2" max="2" width="50.625" style="1" customWidth="1"/>
    <col min="3" max="3" width="13.5" style="1"/>
    <col min="4" max="4" width="11" style="1" customWidth="1"/>
    <col min="5" max="5" width="4" style="6" customWidth="1"/>
    <col min="6" max="6" width="20.5" style="6" customWidth="1"/>
    <col min="7" max="7" width="21.625" style="6" customWidth="1"/>
    <col min="8" max="8" width="18.25" style="6" customWidth="1"/>
    <col min="9" max="9" width="18.625" style="6" customWidth="1"/>
    <col min="10" max="15" width="13.5" style="6"/>
    <col min="16" max="16384" width="13.5" style="1"/>
  </cols>
  <sheetData>
    <row r="1" spans="1:14" ht="38.25" customHeight="1" thickBot="1" x14ac:dyDescent="0.2">
      <c r="A1" s="109" t="s">
        <v>65</v>
      </c>
      <c r="B1" s="110"/>
      <c r="C1" s="110"/>
      <c r="D1" s="110"/>
      <c r="H1" s="6">
        <f>C3</f>
        <v>0</v>
      </c>
    </row>
    <row r="2" spans="1:14" ht="25.5" customHeight="1" thickBot="1" x14ac:dyDescent="0.2">
      <c r="B2" s="38" t="s">
        <v>42</v>
      </c>
      <c r="C2" s="2"/>
      <c r="G2" s="52" t="b">
        <v>0</v>
      </c>
      <c r="H2" s="36">
        <f>IF(G2=TRUE,1,0)</f>
        <v>0</v>
      </c>
      <c r="I2" s="6">
        <v>1</v>
      </c>
      <c r="J2" s="6">
        <v>2</v>
      </c>
      <c r="K2" s="6">
        <v>3</v>
      </c>
    </row>
    <row r="3" spans="1:14" ht="25.5" customHeight="1" thickBot="1" x14ac:dyDescent="0.2">
      <c r="B3" s="3" t="s">
        <v>5</v>
      </c>
      <c r="C3" s="2">
        <f>贈与適正額シュミレーション!G7</f>
        <v>0</v>
      </c>
      <c r="G3" s="37" t="s">
        <v>2</v>
      </c>
      <c r="H3" s="37" t="s">
        <v>3</v>
      </c>
      <c r="I3" s="37" t="s">
        <v>6</v>
      </c>
      <c r="J3" s="37" t="s">
        <v>12</v>
      </c>
      <c r="K3" s="37" t="s">
        <v>13</v>
      </c>
      <c r="L3" s="37"/>
      <c r="M3" s="37"/>
      <c r="N3" s="37"/>
    </row>
    <row r="4" spans="1:14" ht="25.5" customHeight="1" thickBot="1" x14ac:dyDescent="0.2">
      <c r="B4" s="3" t="s">
        <v>11</v>
      </c>
      <c r="C4" s="2"/>
      <c r="G4" s="37">
        <f>C5</f>
        <v>0</v>
      </c>
      <c r="H4" s="37">
        <f>30000000+(C3+H2)*6000000</f>
        <v>30000000</v>
      </c>
      <c r="I4" s="37">
        <f>IF((G4-H4)&lt;0,0,G4-H4)</f>
        <v>0</v>
      </c>
      <c r="J4" s="37"/>
      <c r="K4" s="37"/>
      <c r="L4" s="37"/>
      <c r="M4" s="37"/>
      <c r="N4" s="37"/>
    </row>
    <row r="5" spans="1:14" ht="25.5" customHeight="1" thickBot="1" x14ac:dyDescent="0.2">
      <c r="B5" s="3" t="s">
        <v>1</v>
      </c>
      <c r="C5" s="2">
        <f>贈与適正額シュミレーション!G9*10000</f>
        <v>0</v>
      </c>
      <c r="G5" s="37"/>
      <c r="H5" s="37"/>
      <c r="I5" s="37"/>
      <c r="J5" s="37"/>
      <c r="K5" s="37"/>
      <c r="L5" s="37"/>
      <c r="M5" s="37"/>
      <c r="N5" s="37"/>
    </row>
    <row r="6" spans="1:14" ht="25.5" customHeight="1" thickBot="1" x14ac:dyDescent="0.2">
      <c r="B6" s="3" t="s">
        <v>7</v>
      </c>
      <c r="C6" s="2">
        <f>H1+H2</f>
        <v>0</v>
      </c>
      <c r="G6" s="37" t="s">
        <v>0</v>
      </c>
      <c r="H6" s="37">
        <f>IF(H2=0,0,I4/2)</f>
        <v>0</v>
      </c>
      <c r="I6" s="37">
        <f>ROUNDDOWN(H6,-3)</f>
        <v>0</v>
      </c>
      <c r="J6" s="37">
        <f>IF(I6&lt;=10000000,I6*0.1,IF(I6&lt;=30000000,I6*0.15-500000,IF(I6&lt;=50000000,I6*0.2-2000000,IF(I6&lt;=100000000,I6*0.3-7000000,IF(I6&lt;=200000000,I6*0.4-17000000,IF(I6&lt;=300000000,I6*0.45-27000000,IF(I6&lt;=600000000,I6*0.5-42000000,I6*0.55-72000000)))))))</f>
        <v>0</v>
      </c>
      <c r="K6" s="37">
        <f>ROUNDDOWN(J6,-2)</f>
        <v>0</v>
      </c>
      <c r="L6" s="37">
        <f>SUM(K6:K27)</f>
        <v>0</v>
      </c>
      <c r="M6" s="37">
        <f>IF(H6=0,0,L6/2)</f>
        <v>0</v>
      </c>
      <c r="N6" s="37">
        <v>0</v>
      </c>
    </row>
    <row r="7" spans="1:14" ht="25.5" customHeight="1" thickBot="1" x14ac:dyDescent="0.2">
      <c r="B7" s="3" t="s">
        <v>16</v>
      </c>
      <c r="C7" s="2" t="str">
        <f>N27</f>
        <v/>
      </c>
      <c r="G7" s="37" t="s">
        <v>4</v>
      </c>
      <c r="H7" s="37" t="str">
        <f>IF(C3&gt;=1,(I4-H6)/C3,"")</f>
        <v/>
      </c>
      <c r="I7" s="37" t="str">
        <f>IF(H7="","",ROUNDDOWN(H7,-3))</f>
        <v/>
      </c>
      <c r="J7" s="37" t="str">
        <f>IF(H7="","",IF(I7&lt;=10000000,I7*0.1,IF(I7&lt;=30000000,I7*0.15-500000,IF(I7&lt;=50000000,I7*0.2-2000000,IF(I7&lt;=100000000,I7*0.3-7000000,IF(I7&lt;=200000000,I7*0.4-17000000,IF(I7&lt;=300000000,I7*0.45-27000000,IF(I7&lt;=600000000,I7*0.5-42000000,I7*0.55-72000000))))))))</f>
        <v/>
      </c>
      <c r="K7" s="37" t="str">
        <f>IF(H7="","",ROUNDDOWN(J7,-2))</f>
        <v/>
      </c>
      <c r="L7" s="37"/>
      <c r="M7" s="37" t="str">
        <f>IF(H7="","",IF(H6=0,L6/C3,M6/C3))</f>
        <v/>
      </c>
      <c r="N7" s="37" t="str">
        <f>IF(H7="","",ROUNDDOWN(M7,-2))</f>
        <v/>
      </c>
    </row>
    <row r="8" spans="1:14" ht="10.5" customHeight="1" x14ac:dyDescent="0.15">
      <c r="G8" s="37" t="s">
        <v>4</v>
      </c>
      <c r="H8" s="37" t="str">
        <f>IF(C3&gt;=2,(I4-H6)/C3,"")</f>
        <v/>
      </c>
      <c r="I8" s="37" t="str">
        <f t="shared" ref="I8:I26" si="0">IF(H8="","",ROUNDDOWN(H8,-3))</f>
        <v/>
      </c>
      <c r="J8" s="37" t="str">
        <f t="shared" ref="J8:J26" si="1">IF(H8="","",IF(I8&lt;=10000000,I8*0.1,IF(I8&lt;=30000000,I8*0.15-500000,IF(I8&lt;=50000000,I8*0.2-2000000,IF(I8&lt;=100000000,I8*0.3-7000000,IF(I8&lt;=200000000,I8*0.4-17000000,IF(I8&lt;=300000000,I8*0.45-27000000,IF(I8&lt;=600000000,I8*0.5-42000000,I8*0.55-72000000))))))))</f>
        <v/>
      </c>
      <c r="K8" s="37" t="str">
        <f t="shared" ref="K8:K26" si="2">IF(H8="","",ROUNDDOWN(J8,-2))</f>
        <v/>
      </c>
      <c r="L8" s="37"/>
      <c r="M8" s="37" t="str">
        <f>IF(H8="","",IF(H6=0,L6/C3,M6/C3))</f>
        <v/>
      </c>
      <c r="N8" s="37" t="str">
        <f t="shared" ref="N8:N26" si="3">IF(H8="","",ROUNDDOWN(M8,-2))</f>
        <v/>
      </c>
    </row>
    <row r="9" spans="1:14" ht="0.75" customHeight="1" x14ac:dyDescent="0.15">
      <c r="A9" s="111"/>
      <c r="B9" s="111"/>
      <c r="C9" s="111"/>
      <c r="D9" s="111"/>
      <c r="E9" s="111"/>
      <c r="F9" s="111"/>
      <c r="G9" s="37"/>
      <c r="H9" s="37" t="str">
        <f>IF(C3&gt;=3,(I4-H6)/C3,"")</f>
        <v/>
      </c>
      <c r="I9" s="37" t="str">
        <f t="shared" si="0"/>
        <v/>
      </c>
      <c r="J9" s="37" t="str">
        <f t="shared" si="1"/>
        <v/>
      </c>
      <c r="K9" s="37" t="str">
        <f t="shared" si="2"/>
        <v/>
      </c>
      <c r="L9" s="37"/>
      <c r="M9" s="37" t="str">
        <f>IF(H9="","",IF(H6=0,L6/C3,M6/C3))</f>
        <v/>
      </c>
      <c r="N9" s="37" t="str">
        <f t="shared" si="3"/>
        <v/>
      </c>
    </row>
    <row r="10" spans="1:14" ht="0.75" customHeight="1" x14ac:dyDescent="0.15">
      <c r="A10" s="111"/>
      <c r="B10" s="111"/>
      <c r="C10" s="111"/>
      <c r="D10" s="111"/>
      <c r="E10" s="111"/>
      <c r="F10" s="111"/>
      <c r="G10" s="37"/>
      <c r="H10" s="37" t="str">
        <f>IF(C3&gt;=4,(I4-H6)/C3,"")</f>
        <v/>
      </c>
      <c r="I10" s="37" t="str">
        <f t="shared" si="0"/>
        <v/>
      </c>
      <c r="J10" s="37" t="str">
        <f t="shared" si="1"/>
        <v/>
      </c>
      <c r="K10" s="37" t="str">
        <f t="shared" si="2"/>
        <v/>
      </c>
      <c r="L10" s="37"/>
      <c r="M10" s="37" t="str">
        <f>IF(H10="","",IF(H6=0,L6/C3,M6/C3))</f>
        <v/>
      </c>
      <c r="N10" s="37" t="str">
        <f t="shared" si="3"/>
        <v/>
      </c>
    </row>
    <row r="11" spans="1:14" ht="0.75" customHeight="1" x14ac:dyDescent="0.15">
      <c r="A11" s="111"/>
      <c r="B11" s="111"/>
      <c r="C11" s="111"/>
      <c r="D11" s="111"/>
      <c r="E11" s="111"/>
      <c r="F11" s="111"/>
      <c r="G11" s="37"/>
      <c r="H11" s="37" t="str">
        <f>IF(C3&gt;=5,(I4-H6)/C3,"")</f>
        <v/>
      </c>
      <c r="I11" s="37" t="str">
        <f t="shared" si="0"/>
        <v/>
      </c>
      <c r="J11" s="37" t="str">
        <f t="shared" si="1"/>
        <v/>
      </c>
      <c r="K11" s="37" t="str">
        <f t="shared" si="2"/>
        <v/>
      </c>
      <c r="L11" s="37"/>
      <c r="M11" s="37" t="str">
        <f>IF(H11="","",IF(H6=0,L6/C3,M6/C3))</f>
        <v/>
      </c>
      <c r="N11" s="37" t="str">
        <f t="shared" si="3"/>
        <v/>
      </c>
    </row>
    <row r="12" spans="1:14" ht="0.75" customHeight="1" x14ac:dyDescent="0.15">
      <c r="A12" s="111"/>
      <c r="B12" s="111"/>
      <c r="C12" s="111"/>
      <c r="D12" s="111"/>
      <c r="E12" s="111"/>
      <c r="F12" s="111"/>
      <c r="G12" s="37"/>
      <c r="H12" s="37" t="str">
        <f>IF(C3&gt;=6,(I4-H6)/C3,"")</f>
        <v/>
      </c>
      <c r="I12" s="37" t="str">
        <f t="shared" si="0"/>
        <v/>
      </c>
      <c r="J12" s="37" t="str">
        <f t="shared" si="1"/>
        <v/>
      </c>
      <c r="K12" s="37" t="str">
        <f t="shared" si="2"/>
        <v/>
      </c>
      <c r="L12" s="37"/>
      <c r="M12" s="37" t="str">
        <f>IF(H12="","",IF(H6=0,L6/C3,M6/C3))</f>
        <v/>
      </c>
      <c r="N12" s="37" t="str">
        <f t="shared" si="3"/>
        <v/>
      </c>
    </row>
    <row r="13" spans="1:14" ht="0.75" customHeight="1" x14ac:dyDescent="0.15">
      <c r="A13" s="111"/>
      <c r="B13" s="111"/>
      <c r="C13" s="111"/>
      <c r="D13" s="111"/>
      <c r="E13" s="111"/>
      <c r="F13" s="111"/>
      <c r="G13" s="37"/>
      <c r="H13" s="37" t="str">
        <f>IF(C3&gt;=7,(I4-H6)/C3,"")</f>
        <v/>
      </c>
      <c r="I13" s="37" t="str">
        <f t="shared" si="0"/>
        <v/>
      </c>
      <c r="J13" s="37" t="str">
        <f t="shared" si="1"/>
        <v/>
      </c>
      <c r="K13" s="37" t="str">
        <f t="shared" si="2"/>
        <v/>
      </c>
      <c r="L13" s="37"/>
      <c r="M13" s="37" t="str">
        <f>IF(H13="","",IF(H6=0,L6/C3,M6/C3))</f>
        <v/>
      </c>
      <c r="N13" s="37" t="str">
        <f t="shared" si="3"/>
        <v/>
      </c>
    </row>
    <row r="14" spans="1:14" ht="0.75" customHeight="1" x14ac:dyDescent="0.15">
      <c r="A14" s="111"/>
      <c r="B14" s="111"/>
      <c r="C14" s="111"/>
      <c r="D14" s="111"/>
      <c r="E14" s="111"/>
      <c r="F14" s="111"/>
      <c r="G14" s="37"/>
      <c r="H14" s="37" t="str">
        <f>IF(C3&gt;=8,(I4-H6)/C3,"")</f>
        <v/>
      </c>
      <c r="I14" s="37" t="str">
        <f t="shared" si="0"/>
        <v/>
      </c>
      <c r="J14" s="37" t="str">
        <f t="shared" si="1"/>
        <v/>
      </c>
      <c r="K14" s="37" t="str">
        <f t="shared" si="2"/>
        <v/>
      </c>
      <c r="L14" s="37"/>
      <c r="M14" s="37" t="str">
        <f>IF(H14="","",IF(H6=0,L6/C3,M6/C3))</f>
        <v/>
      </c>
      <c r="N14" s="37" t="str">
        <f t="shared" si="3"/>
        <v/>
      </c>
    </row>
    <row r="15" spans="1:14" ht="0.75" customHeight="1" x14ac:dyDescent="0.15">
      <c r="A15" s="111"/>
      <c r="B15" s="111"/>
      <c r="C15" s="111"/>
      <c r="D15" s="111"/>
      <c r="E15" s="111"/>
      <c r="F15" s="111"/>
      <c r="G15" s="37"/>
      <c r="H15" s="37" t="str">
        <f>IF(C3&gt;=9,(I4-H6)/C3,"")</f>
        <v/>
      </c>
      <c r="I15" s="37" t="str">
        <f t="shared" si="0"/>
        <v/>
      </c>
      <c r="J15" s="37" t="str">
        <f t="shared" si="1"/>
        <v/>
      </c>
      <c r="K15" s="37" t="str">
        <f t="shared" si="2"/>
        <v/>
      </c>
      <c r="L15" s="37"/>
      <c r="M15" s="37" t="str">
        <f>IF(H15="","",IF(H6=0,L6/C3,M6/C3))</f>
        <v/>
      </c>
      <c r="N15" s="37" t="str">
        <f t="shared" si="3"/>
        <v/>
      </c>
    </row>
    <row r="16" spans="1:14" ht="0.75" customHeight="1" x14ac:dyDescent="0.15">
      <c r="A16" s="111"/>
      <c r="B16" s="111"/>
      <c r="C16" s="111"/>
      <c r="D16" s="111"/>
      <c r="E16" s="111"/>
      <c r="F16" s="111"/>
      <c r="G16" s="37"/>
      <c r="H16" s="37" t="str">
        <f>IF(C3&gt;=10,(I4-H6)/C3,"")</f>
        <v/>
      </c>
      <c r="I16" s="37" t="str">
        <f t="shared" si="0"/>
        <v/>
      </c>
      <c r="J16" s="37" t="str">
        <f t="shared" si="1"/>
        <v/>
      </c>
      <c r="K16" s="37" t="str">
        <f t="shared" si="2"/>
        <v/>
      </c>
      <c r="L16" s="37"/>
      <c r="M16" s="37" t="str">
        <f>IF(H16="","",IF(H6=0,L6/C3,M6/C3))</f>
        <v/>
      </c>
      <c r="N16" s="37" t="str">
        <f t="shared" si="3"/>
        <v/>
      </c>
    </row>
    <row r="17" spans="1:14" ht="0.75" customHeight="1" x14ac:dyDescent="0.15">
      <c r="A17" s="111"/>
      <c r="B17" s="111"/>
      <c r="C17" s="111"/>
      <c r="D17" s="111"/>
      <c r="E17" s="111"/>
      <c r="F17" s="111"/>
      <c r="G17" s="37"/>
      <c r="H17" s="37" t="str">
        <f>IF(C3&gt;=11,(I4-H6)/C3,"")</f>
        <v/>
      </c>
      <c r="I17" s="37" t="str">
        <f t="shared" si="0"/>
        <v/>
      </c>
      <c r="J17" s="37" t="str">
        <f t="shared" si="1"/>
        <v/>
      </c>
      <c r="K17" s="37" t="str">
        <f t="shared" si="2"/>
        <v/>
      </c>
      <c r="L17" s="37"/>
      <c r="M17" s="37" t="str">
        <f>IF(H17="","",IF(H6=0,L6/C3,M6/C3))</f>
        <v/>
      </c>
      <c r="N17" s="37" t="str">
        <f t="shared" si="3"/>
        <v/>
      </c>
    </row>
    <row r="18" spans="1:14" ht="0.75" customHeight="1" x14ac:dyDescent="0.15">
      <c r="A18" s="111"/>
      <c r="B18" s="111"/>
      <c r="C18" s="111"/>
      <c r="D18" s="111"/>
      <c r="E18" s="111"/>
      <c r="F18" s="111"/>
      <c r="G18" s="37"/>
      <c r="H18" s="37" t="str">
        <f>IF(C3&gt;=12,(I4-H6)/C3,"")</f>
        <v/>
      </c>
      <c r="I18" s="37" t="str">
        <f t="shared" si="0"/>
        <v/>
      </c>
      <c r="J18" s="37" t="str">
        <f t="shared" si="1"/>
        <v/>
      </c>
      <c r="K18" s="37" t="str">
        <f t="shared" si="2"/>
        <v/>
      </c>
      <c r="L18" s="37"/>
      <c r="M18" s="37" t="str">
        <f>IF(H18="","",IF(H6=0,L6/C3,M6/C3))</f>
        <v/>
      </c>
      <c r="N18" s="37" t="str">
        <f t="shared" si="3"/>
        <v/>
      </c>
    </row>
    <row r="19" spans="1:14" ht="0.75" customHeight="1" x14ac:dyDescent="0.15">
      <c r="A19" s="111"/>
      <c r="B19" s="111"/>
      <c r="C19" s="111"/>
      <c r="D19" s="111"/>
      <c r="E19" s="111"/>
      <c r="F19" s="111"/>
      <c r="G19" s="37"/>
      <c r="H19" s="37" t="str">
        <f>IF(C3&gt;=13,(I4-H6)/C3,"")</f>
        <v/>
      </c>
      <c r="I19" s="37" t="str">
        <f t="shared" si="0"/>
        <v/>
      </c>
      <c r="J19" s="37" t="str">
        <f t="shared" si="1"/>
        <v/>
      </c>
      <c r="K19" s="37" t="str">
        <f t="shared" si="2"/>
        <v/>
      </c>
      <c r="L19" s="37"/>
      <c r="M19" s="37" t="str">
        <f>IF(H19="","",IF(H6=0,L6/C3,M6/C3))</f>
        <v/>
      </c>
      <c r="N19" s="37" t="str">
        <f t="shared" si="3"/>
        <v/>
      </c>
    </row>
    <row r="20" spans="1:14" ht="0.75" customHeight="1" x14ac:dyDescent="0.15">
      <c r="A20" s="111"/>
      <c r="B20" s="111"/>
      <c r="C20" s="111"/>
      <c r="D20" s="111"/>
      <c r="E20" s="111"/>
      <c r="F20" s="111"/>
      <c r="G20" s="37"/>
      <c r="H20" s="37" t="str">
        <f>IF(C3&gt;=14,(I4-H6)/C3,"")</f>
        <v/>
      </c>
      <c r="I20" s="37" t="str">
        <f t="shared" si="0"/>
        <v/>
      </c>
      <c r="J20" s="37" t="str">
        <f t="shared" si="1"/>
        <v/>
      </c>
      <c r="K20" s="37" t="str">
        <f t="shared" si="2"/>
        <v/>
      </c>
      <c r="L20" s="37"/>
      <c r="M20" s="37" t="str">
        <f>IF(H20="","",IF(H6=0,L6/C3,M6/C3))</f>
        <v/>
      </c>
      <c r="N20" s="37" t="str">
        <f t="shared" si="3"/>
        <v/>
      </c>
    </row>
    <row r="21" spans="1:14" ht="0.75" customHeight="1" x14ac:dyDescent="0.15">
      <c r="A21" s="111"/>
      <c r="B21" s="111"/>
      <c r="C21" s="111"/>
      <c r="D21" s="111"/>
      <c r="E21" s="111"/>
      <c r="F21" s="111"/>
      <c r="G21" s="37"/>
      <c r="H21" s="37" t="str">
        <f>IF(C3&gt;=15,(I4-H6)/C3,"")</f>
        <v/>
      </c>
      <c r="I21" s="37" t="str">
        <f t="shared" si="0"/>
        <v/>
      </c>
      <c r="J21" s="37" t="str">
        <f t="shared" si="1"/>
        <v/>
      </c>
      <c r="K21" s="37" t="str">
        <f t="shared" si="2"/>
        <v/>
      </c>
      <c r="L21" s="37"/>
      <c r="M21" s="37" t="str">
        <f>IF(H21="","",IF(H6=0,L6/C3,M6/C3))</f>
        <v/>
      </c>
      <c r="N21" s="37" t="str">
        <f t="shared" si="3"/>
        <v/>
      </c>
    </row>
    <row r="22" spans="1:14" ht="0.75" customHeight="1" x14ac:dyDescent="0.15">
      <c r="A22" s="111"/>
      <c r="B22" s="111"/>
      <c r="C22" s="111"/>
      <c r="D22" s="111"/>
      <c r="E22" s="111"/>
      <c r="F22" s="111"/>
      <c r="G22" s="37"/>
      <c r="H22" s="37" t="str">
        <f>IF(C3&gt;=16,(I4-H6)/C3,"")</f>
        <v/>
      </c>
      <c r="I22" s="37" t="str">
        <f t="shared" si="0"/>
        <v/>
      </c>
      <c r="J22" s="37" t="str">
        <f t="shared" si="1"/>
        <v/>
      </c>
      <c r="K22" s="37" t="str">
        <f t="shared" si="2"/>
        <v/>
      </c>
      <c r="L22" s="37"/>
      <c r="M22" s="37" t="str">
        <f>IF(H22="","",IF(H6=0,L6/C3,M6/C3))</f>
        <v/>
      </c>
      <c r="N22" s="37" t="str">
        <f t="shared" si="3"/>
        <v/>
      </c>
    </row>
    <row r="23" spans="1:14" ht="0.75" customHeight="1" x14ac:dyDescent="0.15">
      <c r="A23" s="111"/>
      <c r="B23" s="111"/>
      <c r="C23" s="111"/>
      <c r="D23" s="111"/>
      <c r="E23" s="111"/>
      <c r="F23" s="111"/>
      <c r="G23" s="37"/>
      <c r="H23" s="37" t="str">
        <f>IF(C3&gt;=17,(I4-H6)/C3,"")</f>
        <v/>
      </c>
      <c r="I23" s="37" t="str">
        <f t="shared" si="0"/>
        <v/>
      </c>
      <c r="J23" s="37" t="str">
        <f t="shared" si="1"/>
        <v/>
      </c>
      <c r="K23" s="37" t="str">
        <f t="shared" si="2"/>
        <v/>
      </c>
      <c r="L23" s="37"/>
      <c r="M23" s="37" t="str">
        <f>IF(H23="","",IF(H6=0,L6/C3,M6/C3))</f>
        <v/>
      </c>
      <c r="N23" s="37" t="str">
        <f t="shared" si="3"/>
        <v/>
      </c>
    </row>
    <row r="24" spans="1:14" ht="0.75" customHeight="1" x14ac:dyDescent="0.15">
      <c r="A24" s="111"/>
      <c r="B24" s="111"/>
      <c r="C24" s="111"/>
      <c r="D24" s="111"/>
      <c r="E24" s="111"/>
      <c r="F24" s="111"/>
      <c r="G24" s="37"/>
      <c r="H24" s="37" t="str">
        <f>IF(C3&gt;=18,(I4-H6)/C3,"")</f>
        <v/>
      </c>
      <c r="I24" s="37" t="str">
        <f t="shared" si="0"/>
        <v/>
      </c>
      <c r="J24" s="37" t="str">
        <f t="shared" si="1"/>
        <v/>
      </c>
      <c r="K24" s="37" t="str">
        <f t="shared" si="2"/>
        <v/>
      </c>
      <c r="L24" s="37"/>
      <c r="M24" s="37" t="str">
        <f>IF(H24="","",IF(H6=0,L6/C3,M6/C3))</f>
        <v/>
      </c>
      <c r="N24" s="37" t="str">
        <f t="shared" si="3"/>
        <v/>
      </c>
    </row>
    <row r="25" spans="1:14" ht="0.75" customHeight="1" x14ac:dyDescent="0.15">
      <c r="A25" s="111"/>
      <c r="B25" s="111"/>
      <c r="C25" s="111"/>
      <c r="D25" s="111"/>
      <c r="E25" s="111"/>
      <c r="F25" s="111"/>
      <c r="G25" s="37"/>
      <c r="H25" s="37" t="str">
        <f>IF(C3&gt;=19,(I4-H6)/C3,"")</f>
        <v/>
      </c>
      <c r="I25" s="37" t="str">
        <f t="shared" si="0"/>
        <v/>
      </c>
      <c r="J25" s="37" t="str">
        <f t="shared" si="1"/>
        <v/>
      </c>
      <c r="K25" s="37" t="str">
        <f t="shared" si="2"/>
        <v/>
      </c>
      <c r="L25" s="37"/>
      <c r="M25" s="37" t="str">
        <f>IF(H25="","",IF(H6=0,L6/C3,M6/C3))</f>
        <v/>
      </c>
      <c r="N25" s="37" t="str">
        <f t="shared" si="3"/>
        <v/>
      </c>
    </row>
    <row r="26" spans="1:14" ht="0.75" customHeight="1" x14ac:dyDescent="0.15">
      <c r="A26" s="111"/>
      <c r="B26" s="111"/>
      <c r="C26" s="111"/>
      <c r="D26" s="111"/>
      <c r="E26" s="111"/>
      <c r="F26" s="111"/>
      <c r="G26" s="37"/>
      <c r="H26" s="37" t="str">
        <f>IF(C3&gt;=20,(I4-H6)/C3,"")</f>
        <v/>
      </c>
      <c r="I26" s="37" t="str">
        <f t="shared" si="0"/>
        <v/>
      </c>
      <c r="J26" s="37" t="str">
        <f t="shared" si="1"/>
        <v/>
      </c>
      <c r="K26" s="37" t="str">
        <f t="shared" si="2"/>
        <v/>
      </c>
      <c r="L26" s="37"/>
      <c r="M26" s="37" t="str">
        <f>IF(H26="","",IF(H6=0,L6/C3,M6/C3))</f>
        <v/>
      </c>
      <c r="N26" s="37" t="str">
        <f t="shared" si="3"/>
        <v/>
      </c>
    </row>
    <row r="27" spans="1:14" ht="3.75" customHeight="1" thickBot="1" x14ac:dyDescent="0.2">
      <c r="F27" s="37"/>
      <c r="G27" s="37"/>
      <c r="H27" s="37"/>
      <c r="I27" s="37"/>
      <c r="J27" s="37"/>
      <c r="K27" s="37"/>
      <c r="L27" s="37"/>
      <c r="M27" s="37"/>
      <c r="N27" s="6" t="str">
        <f>IF(H1=0,"",SUM(N6:N26))</f>
        <v/>
      </c>
    </row>
    <row r="28" spans="1:14" ht="25.5" customHeight="1" thickBot="1" x14ac:dyDescent="0.2">
      <c r="B28" s="38" t="s">
        <v>23</v>
      </c>
      <c r="C28" s="2"/>
    </row>
    <row r="29" spans="1:14" ht="25.5" customHeight="1" thickBot="1" x14ac:dyDescent="0.2">
      <c r="B29" s="3" t="s">
        <v>9</v>
      </c>
      <c r="C29" s="2">
        <f>贈与適正額シュミレーション!G15</f>
        <v>0</v>
      </c>
      <c r="E29" s="112" t="s">
        <v>18</v>
      </c>
      <c r="F29" s="112"/>
      <c r="G29" s="6">
        <f>IF((C31-1100000)&lt;=2000000,(C31-1100000)*0.1,IF((C31-1100000)&lt;=4000000,(C31-1100000)*0.15-100000,IF((C31-1100000)&lt;=6000000,(C31-1100000)*0.2-300000,IF((C31-1100000)&lt;=10000000,(C31-1100000)*0.3-900000,IF((C31-1100000)&lt;=15000000,(C31-1100000)*0.4-1900000,IF((C31-1100000)&lt;=30000000,(C31-1100000)*0.45-2650000,IF((C31-1100000)&lt;=450000000,(C31-1100000)*0.5-4150000,(C31-1100000)*0.55-6400000)))))))</f>
        <v>0</v>
      </c>
    </row>
    <row r="30" spans="1:14" ht="25.5" customHeight="1" thickBot="1" x14ac:dyDescent="0.2">
      <c r="B30" s="3" t="s">
        <v>8</v>
      </c>
      <c r="C30" s="2">
        <f>贈与適正額シュミレーション!G16</f>
        <v>0</v>
      </c>
      <c r="G30" s="6">
        <f>G29*C29</f>
        <v>0</v>
      </c>
    </row>
    <row r="31" spans="1:14" ht="25.5" customHeight="1" thickBot="1" x14ac:dyDescent="0.2">
      <c r="B31" s="3" t="s">
        <v>26</v>
      </c>
      <c r="C31" s="2">
        <v>1100000</v>
      </c>
      <c r="E31" s="6">
        <f>C30-3</f>
        <v>-3</v>
      </c>
      <c r="F31" s="6" t="s">
        <v>19</v>
      </c>
      <c r="G31" s="6">
        <f>G30*(C30-3)</f>
        <v>0</v>
      </c>
    </row>
    <row r="32" spans="1:14" ht="25.5" customHeight="1" thickBot="1" x14ac:dyDescent="0.2">
      <c r="B32" s="3" t="s">
        <v>22</v>
      </c>
      <c r="C32" s="2">
        <f>C31*C29</f>
        <v>0</v>
      </c>
      <c r="E32" s="6">
        <f>C30-3</f>
        <v>-3</v>
      </c>
      <c r="F32" s="6" t="s">
        <v>20</v>
      </c>
      <c r="G32" s="6">
        <f>C31*C29*(C30-3)</f>
        <v>0</v>
      </c>
    </row>
    <row r="33" spans="1:14" ht="25.5" customHeight="1" thickBot="1" x14ac:dyDescent="0.2">
      <c r="B33" s="3" t="s">
        <v>21</v>
      </c>
      <c r="C33" s="2">
        <f>C31*(C30-3)</f>
        <v>-3300000</v>
      </c>
    </row>
    <row r="34" spans="1:14" ht="25.5" customHeight="1" thickBot="1" x14ac:dyDescent="0.2">
      <c r="B34" s="3" t="s">
        <v>27</v>
      </c>
      <c r="C34" s="2">
        <v>0</v>
      </c>
    </row>
    <row r="35" spans="1:14" ht="25.5" customHeight="1" thickBot="1" x14ac:dyDescent="0.2">
      <c r="B35" s="3" t="s">
        <v>28</v>
      </c>
      <c r="C35" s="2">
        <v>0</v>
      </c>
    </row>
    <row r="36" spans="1:14" ht="25.5" customHeight="1" thickBot="1" x14ac:dyDescent="0.2">
      <c r="B36" s="3" t="s">
        <v>25</v>
      </c>
      <c r="C36" s="2">
        <v>0</v>
      </c>
    </row>
    <row r="37" spans="1:14" ht="25.5" customHeight="1" thickBot="1" x14ac:dyDescent="0.2">
      <c r="B37" s="3" t="s">
        <v>16</v>
      </c>
      <c r="C37" s="2" t="str">
        <f>N60</f>
        <v/>
      </c>
      <c r="F37" s="6" t="s">
        <v>10</v>
      </c>
      <c r="G37" s="6">
        <f>C5-G32</f>
        <v>0</v>
      </c>
      <c r="H37" s="37">
        <f>30000000+(C3+H2)*6000000</f>
        <v>30000000</v>
      </c>
      <c r="I37" s="37">
        <f>IF((G37-H37)&lt;0,0,G37-H37)</f>
        <v>0</v>
      </c>
    </row>
    <row r="38" spans="1:14" ht="24.75" customHeight="1" thickBot="1" x14ac:dyDescent="0.2">
      <c r="B38" s="3" t="s">
        <v>17</v>
      </c>
      <c r="C38" s="2" t="e">
        <f>C36+C37</f>
        <v>#VALUE!</v>
      </c>
      <c r="G38" s="37"/>
      <c r="H38" s="37"/>
      <c r="I38" s="37"/>
      <c r="J38" s="37"/>
      <c r="K38" s="37"/>
      <c r="L38" s="37"/>
      <c r="M38" s="37"/>
      <c r="N38" s="37"/>
    </row>
    <row r="39" spans="1:14" ht="12" customHeight="1" x14ac:dyDescent="0.15">
      <c r="G39" s="37" t="s">
        <v>0</v>
      </c>
      <c r="H39" s="37">
        <f>IF(H2=0,0,I37/2)</f>
        <v>0</v>
      </c>
      <c r="I39" s="37">
        <f>ROUNDDOWN(H39,-3)</f>
        <v>0</v>
      </c>
      <c r="J39" s="37">
        <f>IF(I39&lt;=10000000,I39*0.1,IF(I39&lt;=30000000,I39*0.15-500000,IF(I39&lt;=50000000,I39*0.2-2000000,IF(I39&lt;=100000000,I39*0.3-7000000,IF(I39&lt;=200000000,I39*0.4-17000000,IF(I39&lt;=300000000,I39*0.45-27000000,IF(I39&lt;=600000000,I39*0.5-42000000,I39*0.55-72000000)))))))</f>
        <v>0</v>
      </c>
      <c r="K39" s="37">
        <f>ROUNDDOWN(J39,-2)</f>
        <v>0</v>
      </c>
      <c r="L39" s="37">
        <f>SUM(K39:K59)</f>
        <v>0</v>
      </c>
      <c r="M39" s="37">
        <f>IF(H39=0,0,L39/2)</f>
        <v>0</v>
      </c>
      <c r="N39" s="37">
        <v>0</v>
      </c>
    </row>
    <row r="40" spans="1:14" ht="0.75" hidden="1" customHeight="1" x14ac:dyDescent="0.15">
      <c r="G40" s="37" t="s">
        <v>4</v>
      </c>
      <c r="H40" s="37" t="str">
        <f>IF(C3&gt;=1,(I37-H39)/C3,"")</f>
        <v/>
      </c>
      <c r="I40" s="37" t="str">
        <f>IF(H40="","",ROUNDDOWN(H40,-3))</f>
        <v/>
      </c>
      <c r="J40" s="37" t="str">
        <f>IF(H40="","",IF(I40&lt;=10000000,I40*0.1,IF(I40&lt;=30000000,I40*0.15-500000,IF(I40&lt;=50000000,I40*0.2-2000000,IF(I40&lt;=100000000,I40*0.3-7000000,IF(I40&lt;=200000000,I40*0.4-17000000,IF(I40&lt;=300000000,I40*0.45-27000000,IF(I40&lt;=600000000,I40*0.5-42000000,I40*0.55-72000000))))))))</f>
        <v/>
      </c>
      <c r="K40" s="37" t="str">
        <f>IF(H40="","",ROUNDDOWN(J40,-2))</f>
        <v/>
      </c>
      <c r="L40" s="37"/>
      <c r="M40" s="37" t="str">
        <f>IF(H40="","",IF(H39=0,L39/C3,M39/C3))</f>
        <v/>
      </c>
      <c r="N40" s="37" t="str">
        <f>IF(H40="","",ROUNDDOWN(M40,-2))</f>
        <v/>
      </c>
    </row>
    <row r="41" spans="1:14" ht="0.75" customHeight="1" x14ac:dyDescent="0.15">
      <c r="G41" s="37" t="s">
        <v>4</v>
      </c>
      <c r="H41" s="37" t="str">
        <f>IF(C3&gt;=2,(I37-H39)/C3,"")</f>
        <v/>
      </c>
      <c r="I41" s="37" t="str">
        <f t="shared" ref="I41:I59" si="4">IF(H41="","",ROUNDDOWN(H41,-3))</f>
        <v/>
      </c>
      <c r="J41" s="37" t="str">
        <f t="shared" ref="J41:J59" si="5">IF(H41="","",IF(I41&lt;=10000000,I41*0.1,IF(I41&lt;=30000000,I41*0.15-500000,IF(I41&lt;=50000000,I41*0.2-2000000,IF(I41&lt;=100000000,I41*0.3-7000000,IF(I41&lt;=200000000,I41*0.4-17000000,IF(I41&lt;=300000000,I41*0.45-27000000,IF(I41&lt;=600000000,I41*0.5-42000000,I41*0.55-72000000))))))))</f>
        <v/>
      </c>
      <c r="K41" s="37" t="str">
        <f t="shared" ref="K41:K59" si="6">IF(H41="","",ROUNDDOWN(J41,-2))</f>
        <v/>
      </c>
      <c r="L41" s="37"/>
      <c r="M41" s="37" t="str">
        <f>IF(H41="","",IF(H39=0,L39/C3,M39/C3))</f>
        <v/>
      </c>
      <c r="N41" s="37" t="str">
        <f t="shared" ref="N41:N59" si="7">IF(H41="","",ROUNDDOWN(M41,-2))</f>
        <v/>
      </c>
    </row>
    <row r="42" spans="1:14" ht="0.75" customHeight="1" x14ac:dyDescent="0.15">
      <c r="G42" s="37"/>
      <c r="H42" s="37" t="str">
        <f>IF(C3&gt;=3,(I37-H39)/C3,"")</f>
        <v/>
      </c>
      <c r="I42" s="37" t="str">
        <f t="shared" si="4"/>
        <v/>
      </c>
      <c r="J42" s="37" t="str">
        <f t="shared" si="5"/>
        <v/>
      </c>
      <c r="K42" s="37" t="str">
        <f t="shared" si="6"/>
        <v/>
      </c>
      <c r="L42" s="37"/>
      <c r="M42" s="37" t="str">
        <f>IF(H42="","",IF(H39=0,L39/C3,M39/C3))</f>
        <v/>
      </c>
      <c r="N42" s="37" t="str">
        <f t="shared" si="7"/>
        <v/>
      </c>
    </row>
    <row r="43" spans="1:14" ht="0.75" customHeight="1" x14ac:dyDescent="0.15">
      <c r="A43" s="111"/>
      <c r="B43" s="111"/>
      <c r="C43" s="111"/>
      <c r="D43" s="111"/>
      <c r="E43" s="111"/>
      <c r="F43" s="111"/>
      <c r="G43" s="37"/>
      <c r="H43" s="37" t="str">
        <f>IF(C3&gt;=4,(I37-H39)/C3,"")</f>
        <v/>
      </c>
      <c r="I43" s="37" t="str">
        <f t="shared" si="4"/>
        <v/>
      </c>
      <c r="J43" s="37" t="str">
        <f t="shared" si="5"/>
        <v/>
      </c>
      <c r="K43" s="37" t="str">
        <f t="shared" si="6"/>
        <v/>
      </c>
      <c r="L43" s="37"/>
      <c r="M43" s="37" t="str">
        <f>IF(H43="","",IF(H39=0,L39/C3,M39/C3))</f>
        <v/>
      </c>
      <c r="N43" s="37" t="str">
        <f t="shared" si="7"/>
        <v/>
      </c>
    </row>
    <row r="44" spans="1:14" ht="0.75" customHeight="1" x14ac:dyDescent="0.15">
      <c r="A44" s="111"/>
      <c r="B44" s="111"/>
      <c r="C44" s="111"/>
      <c r="D44" s="111"/>
      <c r="E44" s="111"/>
      <c r="F44" s="111"/>
      <c r="G44" s="37"/>
      <c r="H44" s="37" t="str">
        <f>IF(C3&gt;=5,(I37-H39)/C3,"")</f>
        <v/>
      </c>
      <c r="I44" s="37" t="str">
        <f t="shared" si="4"/>
        <v/>
      </c>
      <c r="J44" s="37" t="str">
        <f t="shared" si="5"/>
        <v/>
      </c>
      <c r="K44" s="37" t="str">
        <f t="shared" si="6"/>
        <v/>
      </c>
      <c r="L44" s="37"/>
      <c r="M44" s="37" t="str">
        <f>IF(H44="","",IF(H39=0,L39/C3,M39/C3))</f>
        <v/>
      </c>
      <c r="N44" s="37" t="str">
        <f t="shared" si="7"/>
        <v/>
      </c>
    </row>
    <row r="45" spans="1:14" ht="0.75" customHeight="1" x14ac:dyDescent="0.15">
      <c r="A45" s="111"/>
      <c r="B45" s="111"/>
      <c r="C45" s="111"/>
      <c r="D45" s="111"/>
      <c r="E45" s="111"/>
      <c r="F45" s="111"/>
      <c r="G45" s="37"/>
      <c r="H45" s="37" t="str">
        <f>IF(C3&gt;=6,(I37-H39)/C3,"")</f>
        <v/>
      </c>
      <c r="I45" s="37" t="str">
        <f t="shared" si="4"/>
        <v/>
      </c>
      <c r="J45" s="37" t="str">
        <f t="shared" si="5"/>
        <v/>
      </c>
      <c r="K45" s="37" t="str">
        <f t="shared" si="6"/>
        <v/>
      </c>
      <c r="L45" s="37"/>
      <c r="M45" s="37" t="str">
        <f>IF(H45="","",IF(H39=0,L39/C3,M39/C3))</f>
        <v/>
      </c>
      <c r="N45" s="37" t="str">
        <f t="shared" si="7"/>
        <v/>
      </c>
    </row>
    <row r="46" spans="1:14" ht="0.75" customHeight="1" x14ac:dyDescent="0.15">
      <c r="A46" s="111"/>
      <c r="B46" s="111"/>
      <c r="C46" s="111"/>
      <c r="D46" s="111"/>
      <c r="E46" s="111"/>
      <c r="F46" s="111"/>
      <c r="G46" s="37"/>
      <c r="H46" s="37" t="str">
        <f>IF(C3&gt;=7,(I37-H39)/C3,"")</f>
        <v/>
      </c>
      <c r="I46" s="37" t="str">
        <f t="shared" si="4"/>
        <v/>
      </c>
      <c r="J46" s="37" t="str">
        <f t="shared" si="5"/>
        <v/>
      </c>
      <c r="K46" s="37" t="str">
        <f t="shared" si="6"/>
        <v/>
      </c>
      <c r="L46" s="37"/>
      <c r="M46" s="37" t="str">
        <f>IF(H46="","",IF(H39=0,L39/C3,M39/C3))</f>
        <v/>
      </c>
      <c r="N46" s="37" t="str">
        <f t="shared" si="7"/>
        <v/>
      </c>
    </row>
    <row r="47" spans="1:14" ht="0.75" customHeight="1" x14ac:dyDescent="0.15">
      <c r="A47" s="111"/>
      <c r="B47" s="111"/>
      <c r="C47" s="111"/>
      <c r="D47" s="111"/>
      <c r="E47" s="111"/>
      <c r="F47" s="111"/>
      <c r="G47" s="37"/>
      <c r="H47" s="37" t="str">
        <f>IF(C3&gt;=8,(I37-H39)/C3,"")</f>
        <v/>
      </c>
      <c r="I47" s="37" t="str">
        <f t="shared" si="4"/>
        <v/>
      </c>
      <c r="J47" s="37" t="str">
        <f t="shared" si="5"/>
        <v/>
      </c>
      <c r="K47" s="37" t="str">
        <f t="shared" si="6"/>
        <v/>
      </c>
      <c r="L47" s="37"/>
      <c r="M47" s="37" t="str">
        <f>IF(H47="","",IF(H39=0,L39/C3,M39/C3))</f>
        <v/>
      </c>
      <c r="N47" s="37" t="str">
        <f t="shared" si="7"/>
        <v/>
      </c>
    </row>
    <row r="48" spans="1:14" ht="0.75" customHeight="1" x14ac:dyDescent="0.15">
      <c r="A48" s="111"/>
      <c r="B48" s="111"/>
      <c r="C48" s="111"/>
      <c r="D48" s="111"/>
      <c r="E48" s="111"/>
      <c r="F48" s="111"/>
      <c r="G48" s="37"/>
      <c r="H48" s="37" t="str">
        <f>IF(C3&gt;=9,(I37-H39)/C3,"")</f>
        <v/>
      </c>
      <c r="I48" s="37" t="str">
        <f t="shared" si="4"/>
        <v/>
      </c>
      <c r="J48" s="37" t="str">
        <f t="shared" si="5"/>
        <v/>
      </c>
      <c r="K48" s="37" t="str">
        <f t="shared" si="6"/>
        <v/>
      </c>
      <c r="L48" s="37"/>
      <c r="M48" s="37" t="str">
        <f>IF(H48="","",IF(H39=0,L39/C3,M39/C3))</f>
        <v/>
      </c>
      <c r="N48" s="37" t="str">
        <f t="shared" si="7"/>
        <v/>
      </c>
    </row>
    <row r="49" spans="1:14" ht="0.75" customHeight="1" x14ac:dyDescent="0.15">
      <c r="A49" s="111"/>
      <c r="B49" s="111"/>
      <c r="C49" s="111"/>
      <c r="D49" s="111"/>
      <c r="E49" s="111"/>
      <c r="F49" s="111"/>
      <c r="G49" s="37"/>
      <c r="H49" s="37" t="str">
        <f>IF(C3&gt;=10,(I37-H39)/C3,"")</f>
        <v/>
      </c>
      <c r="I49" s="37" t="str">
        <f t="shared" si="4"/>
        <v/>
      </c>
      <c r="J49" s="37" t="str">
        <f t="shared" si="5"/>
        <v/>
      </c>
      <c r="K49" s="37" t="str">
        <f t="shared" si="6"/>
        <v/>
      </c>
      <c r="L49" s="37"/>
      <c r="M49" s="37" t="str">
        <f>IF(H49="","",IF(H39=0,L39/C3,M39/C3))</f>
        <v/>
      </c>
      <c r="N49" s="37" t="str">
        <f t="shared" si="7"/>
        <v/>
      </c>
    </row>
    <row r="50" spans="1:14" ht="0.75" customHeight="1" x14ac:dyDescent="0.15">
      <c r="A50" s="111"/>
      <c r="B50" s="111"/>
      <c r="C50" s="111"/>
      <c r="D50" s="111"/>
      <c r="E50" s="111"/>
      <c r="F50" s="111"/>
      <c r="G50" s="37"/>
      <c r="H50" s="37" t="str">
        <f>IF(C3&gt;=11,(I37-H39)/C3,"")</f>
        <v/>
      </c>
      <c r="I50" s="37" t="str">
        <f t="shared" si="4"/>
        <v/>
      </c>
      <c r="J50" s="37" t="str">
        <f t="shared" si="5"/>
        <v/>
      </c>
      <c r="K50" s="37" t="str">
        <f t="shared" si="6"/>
        <v/>
      </c>
      <c r="L50" s="37"/>
      <c r="M50" s="37" t="str">
        <f>IF(H50="","",IF(H39=0,L39/C3,M39/C3))</f>
        <v/>
      </c>
      <c r="N50" s="37" t="str">
        <f t="shared" si="7"/>
        <v/>
      </c>
    </row>
    <row r="51" spans="1:14" ht="0.75" customHeight="1" x14ac:dyDescent="0.15">
      <c r="A51" s="111"/>
      <c r="B51" s="111"/>
      <c r="C51" s="111"/>
      <c r="D51" s="111"/>
      <c r="E51" s="111"/>
      <c r="F51" s="111"/>
      <c r="G51" s="37"/>
      <c r="H51" s="37" t="str">
        <f>IF(C3&gt;=12,(I37-H39)/C3,"")</f>
        <v/>
      </c>
      <c r="I51" s="37" t="str">
        <f t="shared" si="4"/>
        <v/>
      </c>
      <c r="J51" s="37" t="str">
        <f t="shared" si="5"/>
        <v/>
      </c>
      <c r="K51" s="37" t="str">
        <f t="shared" si="6"/>
        <v/>
      </c>
      <c r="L51" s="37"/>
      <c r="M51" s="37" t="str">
        <f>IF(H51="","",IF(H39=0,L39/C3,M39/C3))</f>
        <v/>
      </c>
      <c r="N51" s="37" t="str">
        <f t="shared" si="7"/>
        <v/>
      </c>
    </row>
    <row r="52" spans="1:14" ht="0.75" customHeight="1" x14ac:dyDescent="0.15">
      <c r="A52" s="111"/>
      <c r="B52" s="111"/>
      <c r="C52" s="111"/>
      <c r="D52" s="111"/>
      <c r="E52" s="111"/>
      <c r="F52" s="111"/>
      <c r="G52" s="37"/>
      <c r="H52" s="37" t="str">
        <f>IF(C3&gt;=13,(I37-H39)/C3,"")</f>
        <v/>
      </c>
      <c r="I52" s="37" t="str">
        <f t="shared" si="4"/>
        <v/>
      </c>
      <c r="J52" s="37" t="str">
        <f t="shared" si="5"/>
        <v/>
      </c>
      <c r="K52" s="37" t="str">
        <f t="shared" si="6"/>
        <v/>
      </c>
      <c r="L52" s="37"/>
      <c r="M52" s="37" t="str">
        <f>IF(H52="","",IF(H39=0,L39/C3,M39/C3))</f>
        <v/>
      </c>
      <c r="N52" s="37" t="str">
        <f t="shared" si="7"/>
        <v/>
      </c>
    </row>
    <row r="53" spans="1:14" ht="0.75" customHeight="1" x14ac:dyDescent="0.15">
      <c r="A53" s="111"/>
      <c r="B53" s="111"/>
      <c r="C53" s="111"/>
      <c r="D53" s="111"/>
      <c r="E53" s="111"/>
      <c r="F53" s="111"/>
      <c r="G53" s="37"/>
      <c r="H53" s="37" t="str">
        <f>IF(C3&gt;=14,(I37-H39)/C3,"")</f>
        <v/>
      </c>
      <c r="I53" s="37" t="str">
        <f t="shared" si="4"/>
        <v/>
      </c>
      <c r="J53" s="37" t="str">
        <f t="shared" si="5"/>
        <v/>
      </c>
      <c r="K53" s="37" t="str">
        <f t="shared" si="6"/>
        <v/>
      </c>
      <c r="L53" s="37"/>
      <c r="M53" s="37" t="str">
        <f>IF(H53="","",IF(H39=0,L39/C3,M39/C3))</f>
        <v/>
      </c>
      <c r="N53" s="37" t="str">
        <f t="shared" si="7"/>
        <v/>
      </c>
    </row>
    <row r="54" spans="1:14" ht="0.75" customHeight="1" x14ac:dyDescent="0.15">
      <c r="A54" s="111"/>
      <c r="B54" s="111"/>
      <c r="C54" s="111"/>
      <c r="D54" s="111"/>
      <c r="E54" s="111"/>
      <c r="F54" s="111"/>
      <c r="G54" s="37"/>
      <c r="H54" s="37" t="str">
        <f>IF(C3&gt;=15,(I37-H39)/C3,"")</f>
        <v/>
      </c>
      <c r="I54" s="37" t="str">
        <f t="shared" si="4"/>
        <v/>
      </c>
      <c r="J54" s="37" t="str">
        <f t="shared" si="5"/>
        <v/>
      </c>
      <c r="K54" s="37" t="str">
        <f t="shared" si="6"/>
        <v/>
      </c>
      <c r="L54" s="37"/>
      <c r="M54" s="37" t="str">
        <f>IF(H54="","",IF(H39=0,L39/C3,M39/C3))</f>
        <v/>
      </c>
      <c r="N54" s="37" t="str">
        <f t="shared" si="7"/>
        <v/>
      </c>
    </row>
    <row r="55" spans="1:14" ht="0.75" customHeight="1" x14ac:dyDescent="0.15">
      <c r="A55" s="111"/>
      <c r="B55" s="111"/>
      <c r="C55" s="111"/>
      <c r="D55" s="111"/>
      <c r="E55" s="111"/>
      <c r="F55" s="111"/>
      <c r="G55" s="37"/>
      <c r="H55" s="37" t="str">
        <f>IF(C3&gt;=16,(I37-H39)/C3,"")</f>
        <v/>
      </c>
      <c r="I55" s="37" t="str">
        <f t="shared" si="4"/>
        <v/>
      </c>
      <c r="J55" s="37" t="str">
        <f t="shared" si="5"/>
        <v/>
      </c>
      <c r="K55" s="37" t="str">
        <f t="shared" si="6"/>
        <v/>
      </c>
      <c r="L55" s="37"/>
      <c r="M55" s="37" t="str">
        <f>IF(H55="","",IF(H39=0,L39/C3,M39/C3))</f>
        <v/>
      </c>
      <c r="N55" s="37" t="str">
        <f t="shared" si="7"/>
        <v/>
      </c>
    </row>
    <row r="56" spans="1:14" ht="0.75" customHeight="1" x14ac:dyDescent="0.15">
      <c r="A56" s="111"/>
      <c r="B56" s="111"/>
      <c r="C56" s="111"/>
      <c r="D56" s="111"/>
      <c r="E56" s="111"/>
      <c r="F56" s="111"/>
      <c r="G56" s="37"/>
      <c r="H56" s="37" t="str">
        <f>IF(C3&gt;=17,(I37-H39)/C3,"")</f>
        <v/>
      </c>
      <c r="I56" s="37" t="str">
        <f t="shared" si="4"/>
        <v/>
      </c>
      <c r="J56" s="37" t="str">
        <f t="shared" si="5"/>
        <v/>
      </c>
      <c r="K56" s="37" t="str">
        <f t="shared" si="6"/>
        <v/>
      </c>
      <c r="L56" s="37"/>
      <c r="M56" s="37" t="str">
        <f>IF(H56="","",IF(H39=0,L39/C3,M39/C3))</f>
        <v/>
      </c>
      <c r="N56" s="37" t="str">
        <f t="shared" si="7"/>
        <v/>
      </c>
    </row>
    <row r="57" spans="1:14" ht="0.75" customHeight="1" x14ac:dyDescent="0.15">
      <c r="A57" s="111"/>
      <c r="B57" s="111"/>
      <c r="C57" s="111"/>
      <c r="D57" s="111"/>
      <c r="E57" s="111"/>
      <c r="F57" s="111"/>
      <c r="G57" s="37"/>
      <c r="H57" s="37" t="str">
        <f>IF(C3&gt;=18,(I37-H39)/C3,"")</f>
        <v/>
      </c>
      <c r="I57" s="37" t="str">
        <f t="shared" si="4"/>
        <v/>
      </c>
      <c r="J57" s="37" t="str">
        <f t="shared" si="5"/>
        <v/>
      </c>
      <c r="K57" s="37" t="str">
        <f t="shared" si="6"/>
        <v/>
      </c>
      <c r="L57" s="37"/>
      <c r="M57" s="37" t="str">
        <f>IF(H57="","",IF(H39=0,L39/C3,M39/C36))</f>
        <v/>
      </c>
      <c r="N57" s="37" t="str">
        <f t="shared" si="7"/>
        <v/>
      </c>
    </row>
    <row r="58" spans="1:14" ht="0.75" customHeight="1" x14ac:dyDescent="0.15">
      <c r="A58" s="111"/>
      <c r="B58" s="111"/>
      <c r="C58" s="111"/>
      <c r="D58" s="111"/>
      <c r="E58" s="111"/>
      <c r="F58" s="111"/>
      <c r="G58" s="37"/>
      <c r="H58" s="37" t="str">
        <f>IF(C3&gt;=19,(I37-H39)/C3,"")</f>
        <v/>
      </c>
      <c r="I58" s="37" t="str">
        <f t="shared" si="4"/>
        <v/>
      </c>
      <c r="J58" s="37" t="str">
        <f t="shared" si="5"/>
        <v/>
      </c>
      <c r="K58" s="37" t="str">
        <f t="shared" si="6"/>
        <v/>
      </c>
      <c r="L58" s="37"/>
      <c r="M58" s="37" t="str">
        <f>IF(H58="","",IF(H39=0,L39/C3,M39/C3))</f>
        <v/>
      </c>
      <c r="N58" s="37" t="str">
        <f t="shared" si="7"/>
        <v/>
      </c>
    </row>
    <row r="59" spans="1:14" ht="0.75" customHeight="1" x14ac:dyDescent="0.15">
      <c r="A59" s="111"/>
      <c r="B59" s="111"/>
      <c r="C59" s="111"/>
      <c r="D59" s="111"/>
      <c r="E59" s="111"/>
      <c r="F59" s="111"/>
      <c r="G59" s="37">
        <f>IF(C64=0,0,"")</f>
        <v>0</v>
      </c>
      <c r="H59" s="37" t="str">
        <f>IF(C3&gt;=20,(I37-H39)/C3,"")</f>
        <v/>
      </c>
      <c r="I59" s="37" t="str">
        <f t="shared" si="4"/>
        <v/>
      </c>
      <c r="J59" s="37" t="str">
        <f t="shared" si="5"/>
        <v/>
      </c>
      <c r="K59" s="37" t="str">
        <f t="shared" si="6"/>
        <v/>
      </c>
      <c r="L59" s="37"/>
      <c r="M59" s="37" t="str">
        <f>IF(H59="","",IF(H39=0,L39/C3,M39/C3))</f>
        <v/>
      </c>
      <c r="N59" s="37" t="str">
        <f t="shared" si="7"/>
        <v/>
      </c>
    </row>
    <row r="60" spans="1:14" ht="3" customHeight="1" thickBot="1" x14ac:dyDescent="0.2">
      <c r="G60" s="37"/>
      <c r="H60" s="37"/>
      <c r="I60" s="37"/>
      <c r="J60" s="37"/>
      <c r="K60" s="37"/>
      <c r="L60" s="37"/>
      <c r="M60" s="37"/>
      <c r="N60" s="6" t="str">
        <f>IF(H1=0,"",SUM(N39:N59))</f>
        <v/>
      </c>
    </row>
    <row r="61" spans="1:14" ht="25.5" customHeight="1" thickBot="1" x14ac:dyDescent="0.2">
      <c r="B61" s="39" t="s">
        <v>24</v>
      </c>
      <c r="C61" s="2"/>
    </row>
    <row r="62" spans="1:14" ht="25.5" customHeight="1" thickBot="1" x14ac:dyDescent="0.2">
      <c r="B62" s="3" t="s">
        <v>9</v>
      </c>
      <c r="C62" s="2">
        <f>C29</f>
        <v>0</v>
      </c>
      <c r="E62" s="112" t="s">
        <v>14</v>
      </c>
      <c r="F62" s="112"/>
      <c r="G62" s="6">
        <f>IF(C64=0,0,IF((C64-1100000)&lt;=2000000,(C64-1100000)*0.1,IF((C64-1100000)&lt;=4000000,(C64-1100000)*0.15-100000,IF((C64-1100000)&lt;=6000000,(C64-1100000)*0.2-300000,IF((C64-1100000)&lt;=10000000,(C64-1100000)*0.3-900000,IF((C64-1100000)&lt;=15000000,(C64-1100000)*0.4-1900000,IF((C64-1100000)&lt;=30000000,(C64-1100000)*0.45-2650000,IF((C64-1100000)&lt;=450000000,(C64-1100000)*0.5-4150000,(C64-1100000)*0.55-6400000))))))))</f>
        <v>0</v>
      </c>
    </row>
    <row r="63" spans="1:14" ht="25.5" customHeight="1" thickBot="1" x14ac:dyDescent="0.2">
      <c r="B63" s="3" t="s">
        <v>8</v>
      </c>
      <c r="C63" s="2">
        <f>C30</f>
        <v>0</v>
      </c>
      <c r="E63" s="113"/>
      <c r="F63" s="113"/>
      <c r="G63" s="6">
        <f>G62*C62</f>
        <v>0</v>
      </c>
    </row>
    <row r="64" spans="1:14" ht="25.5" customHeight="1" thickBot="1" x14ac:dyDescent="0.2">
      <c r="B64" s="3" t="s">
        <v>26</v>
      </c>
      <c r="C64" s="2">
        <f>贈与適正額シュミレーション!G24*10000</f>
        <v>0</v>
      </c>
      <c r="E64" s="6">
        <f>C63-3</f>
        <v>-3</v>
      </c>
      <c r="F64" s="6" t="s">
        <v>19</v>
      </c>
      <c r="G64" s="6">
        <f>G63*(C63-3)</f>
        <v>0</v>
      </c>
    </row>
    <row r="65" spans="1:14" ht="25.5" customHeight="1" thickBot="1" x14ac:dyDescent="0.2">
      <c r="B65" s="3" t="s">
        <v>22</v>
      </c>
      <c r="C65" s="2">
        <f>C64*C62</f>
        <v>0</v>
      </c>
      <c r="E65" s="6">
        <f>C63-3</f>
        <v>-3</v>
      </c>
      <c r="F65" s="6" t="s">
        <v>20</v>
      </c>
      <c r="G65" s="6">
        <f>C64*C62*(C63-3)</f>
        <v>0</v>
      </c>
    </row>
    <row r="66" spans="1:14" ht="25.5" customHeight="1" thickBot="1" x14ac:dyDescent="0.2">
      <c r="B66" s="3" t="s">
        <v>21</v>
      </c>
      <c r="C66" s="2">
        <f>C65*(C63-3)</f>
        <v>0</v>
      </c>
    </row>
    <row r="67" spans="1:14" ht="25.5" customHeight="1" thickBot="1" x14ac:dyDescent="0.2">
      <c r="B67" s="3" t="s">
        <v>27</v>
      </c>
      <c r="C67" s="2">
        <f>G62</f>
        <v>0</v>
      </c>
      <c r="F67" s="6" t="s">
        <v>10</v>
      </c>
      <c r="G67" s="6">
        <f>C5-G65</f>
        <v>0</v>
      </c>
      <c r="H67" s="37">
        <f>30000000+(C3+H2)*6000000</f>
        <v>30000000</v>
      </c>
      <c r="I67" s="37">
        <f>IF((G67-H67)&lt;0,0,G67-H67)</f>
        <v>0</v>
      </c>
    </row>
    <row r="68" spans="1:14" ht="25.5" customHeight="1" thickBot="1" x14ac:dyDescent="0.2">
      <c r="B68" s="3" t="s">
        <v>28</v>
      </c>
      <c r="C68" s="2">
        <f>C67*C62</f>
        <v>0</v>
      </c>
      <c r="G68" s="37"/>
      <c r="H68" s="37"/>
      <c r="I68" s="37"/>
      <c r="J68" s="37"/>
      <c r="K68" s="37"/>
      <c r="L68" s="37"/>
      <c r="M68" s="37"/>
      <c r="N68" s="37"/>
    </row>
    <row r="69" spans="1:14" ht="25.5" customHeight="1" thickBot="1" x14ac:dyDescent="0.2">
      <c r="B69" s="3" t="s">
        <v>25</v>
      </c>
      <c r="C69" s="2">
        <f>C68*(C63-3)</f>
        <v>0</v>
      </c>
      <c r="G69" s="37" t="s">
        <v>0</v>
      </c>
      <c r="H69" s="37">
        <f>IF(H2=0,0,I67/2)</f>
        <v>0</v>
      </c>
      <c r="I69" s="37">
        <f>ROUNDDOWN(H69,-3)</f>
        <v>0</v>
      </c>
      <c r="J69" s="37">
        <f>IF(I69&lt;=10000000,I69*0.1,IF(I69&lt;=30000000,I69*0.15-500000,IF(I69&lt;=50000000,I69*0.2-2000000,IF(I69&lt;=100000000,I69*0.3-7000000,IF(I69&lt;=200000000,I69*0.4-17000000,IF(I69&lt;=300000000,I69*0.45-27000000,IF(I69&lt;=600000000,I69*0.5-42000000,I69*0.55-72000000)))))))</f>
        <v>0</v>
      </c>
      <c r="K69" s="37">
        <f>ROUNDDOWN(J69,-2)</f>
        <v>0</v>
      </c>
      <c r="L69" s="37">
        <f>SUM(K69:K89)</f>
        <v>0</v>
      </c>
      <c r="M69" s="37">
        <f>IF(H69=0,0,L69/2)</f>
        <v>0</v>
      </c>
      <c r="N69" s="37">
        <v>0</v>
      </c>
    </row>
    <row r="70" spans="1:14" ht="25.5" customHeight="1" thickBot="1" x14ac:dyDescent="0.2">
      <c r="B70" s="3" t="s">
        <v>16</v>
      </c>
      <c r="C70" s="2" t="str">
        <f>N90</f>
        <v/>
      </c>
      <c r="G70" s="37" t="s">
        <v>4</v>
      </c>
      <c r="H70" s="37" t="str">
        <f>IF(C3&gt;=1,(I67-H69)/C3,"")</f>
        <v/>
      </c>
      <c r="I70" s="37" t="str">
        <f>IF(H70="","",ROUNDDOWN(H70,-3))</f>
        <v/>
      </c>
      <c r="J70" s="37" t="str">
        <f>IF(H70="","",IF(I70&lt;=10000000,I70*0.1,IF(I70&lt;=30000000,I70*0.15-500000,IF(I70&lt;=50000000,I70*0.2-2000000,IF(I70&lt;=100000000,I70*0.3-7000000,IF(I70&lt;=200000000,I70*0.4-17000000,IF(I70&lt;=300000000,I70*0.45-27000000,IF(I70&lt;=600000000,I70*0.5-42000000,I70*0.55-72000000))))))))</f>
        <v/>
      </c>
      <c r="K70" s="37" t="str">
        <f>IF(H70="","",ROUNDDOWN(J70,-2))</f>
        <v/>
      </c>
      <c r="L70" s="37"/>
      <c r="M70" s="37" t="str">
        <f>IF(H70="","",IF(H69=0,L69/C3,M69/C3))</f>
        <v/>
      </c>
      <c r="N70" s="37" t="str">
        <f>IF(H70="","",ROUNDDOWN(M70,-2))</f>
        <v/>
      </c>
    </row>
    <row r="71" spans="1:14" ht="25.5" customHeight="1" thickBot="1" x14ac:dyDescent="0.2">
      <c r="B71" s="3" t="s">
        <v>17</v>
      </c>
      <c r="C71" s="2" t="e">
        <f>C69+C70</f>
        <v>#VALUE!</v>
      </c>
      <c r="G71" s="37" t="s">
        <v>4</v>
      </c>
      <c r="H71" s="37" t="str">
        <f>IF(C3&gt;=2,(I67-H69)/C3,"")</f>
        <v/>
      </c>
      <c r="I71" s="37" t="str">
        <f t="shared" ref="I71:I89" si="8">IF(H71="","",ROUNDDOWN(H71,-3))</f>
        <v/>
      </c>
      <c r="J71" s="37" t="str">
        <f t="shared" ref="J71:J89" si="9">IF(H71="","",IF(I71&lt;=10000000,I71*0.1,IF(I71&lt;=30000000,I71*0.15-500000,IF(I71&lt;=50000000,I71*0.2-2000000,IF(I71&lt;=100000000,I71*0.3-7000000,IF(I71&lt;=200000000,I71*0.4-17000000,IF(I71&lt;=300000000,I71*0.45-27000000,IF(I71&lt;=600000000,I71*0.5-42000000,I71*0.55-72000000))))))))</f>
        <v/>
      </c>
      <c r="K71" s="37" t="str">
        <f t="shared" ref="K71:K89" si="10">IF(H71="","",ROUNDDOWN(J71,-2))</f>
        <v/>
      </c>
      <c r="L71" s="37"/>
      <c r="M71" s="37" t="str">
        <f>IF(H71="","",IF(H69=0,L69/C3,M69/C3))</f>
        <v/>
      </c>
      <c r="N71" s="37" t="str">
        <f t="shared" ref="N71:N89" si="11">IF(H71="","",ROUNDDOWN(M71,-2))</f>
        <v/>
      </c>
    </row>
    <row r="72" spans="1:14" ht="25.5" customHeight="1" x14ac:dyDescent="0.15">
      <c r="G72" s="37"/>
      <c r="H72" s="37" t="str">
        <f>IF(C3&gt;=3,(I67-H69)/C3,"")</f>
        <v/>
      </c>
      <c r="I72" s="37" t="str">
        <f t="shared" si="8"/>
        <v/>
      </c>
      <c r="J72" s="37" t="str">
        <f t="shared" si="9"/>
        <v/>
      </c>
      <c r="K72" s="37" t="str">
        <f t="shared" si="10"/>
        <v/>
      </c>
      <c r="L72" s="37"/>
      <c r="M72" s="37" t="str">
        <f>IF(H72="","",IF(H69=0,L69/C3,M69/C3))</f>
        <v/>
      </c>
      <c r="N72" s="37" t="str">
        <f t="shared" si="11"/>
        <v/>
      </c>
    </row>
    <row r="73" spans="1:14" ht="2.25" customHeight="1" x14ac:dyDescent="0.15">
      <c r="A73" s="111"/>
      <c r="B73" s="111"/>
      <c r="C73" s="111"/>
      <c r="D73" s="111"/>
      <c r="E73" s="111"/>
      <c r="F73" s="111"/>
      <c r="G73" s="37"/>
      <c r="H73" s="37" t="str">
        <f>IF(C3&gt;=4,(I67-H69)/C3,"")</f>
        <v/>
      </c>
      <c r="I73" s="37" t="str">
        <f t="shared" si="8"/>
        <v/>
      </c>
      <c r="J73" s="37" t="str">
        <f t="shared" si="9"/>
        <v/>
      </c>
      <c r="K73" s="37" t="str">
        <f t="shared" si="10"/>
        <v/>
      </c>
      <c r="L73" s="37"/>
      <c r="M73" s="37" t="str">
        <f>IF(H73="","",IF(H69=0,L69/C3,M69/C3))</f>
        <v/>
      </c>
      <c r="N73" s="37" t="str">
        <f t="shared" si="11"/>
        <v/>
      </c>
    </row>
    <row r="74" spans="1:14" ht="2.25" customHeight="1" x14ac:dyDescent="0.15">
      <c r="A74" s="111"/>
      <c r="B74" s="111"/>
      <c r="C74" s="111"/>
      <c r="D74" s="111"/>
      <c r="E74" s="111"/>
      <c r="F74" s="111"/>
      <c r="G74" s="37"/>
      <c r="H74" s="37" t="str">
        <f>IF(C3&gt;=5,(I67-H69)/C3,"")</f>
        <v/>
      </c>
      <c r="I74" s="37" t="str">
        <f t="shared" si="8"/>
        <v/>
      </c>
      <c r="J74" s="37" t="str">
        <f t="shared" si="9"/>
        <v/>
      </c>
      <c r="K74" s="37" t="str">
        <f t="shared" si="10"/>
        <v/>
      </c>
      <c r="L74" s="37"/>
      <c r="M74" s="37" t="str">
        <f>IF(H74="","",IF(H69=0,L69/C3,M69/C3))</f>
        <v/>
      </c>
      <c r="N74" s="37" t="str">
        <f t="shared" si="11"/>
        <v/>
      </c>
    </row>
    <row r="75" spans="1:14" ht="2.25" customHeight="1" x14ac:dyDescent="0.15">
      <c r="A75" s="111"/>
      <c r="B75" s="111"/>
      <c r="C75" s="111"/>
      <c r="D75" s="111"/>
      <c r="E75" s="111"/>
      <c r="F75" s="111"/>
      <c r="G75" s="37"/>
      <c r="H75" s="37" t="str">
        <f>IF(C3&gt;=6,(I67-H69)/C3,"")</f>
        <v/>
      </c>
      <c r="I75" s="37" t="str">
        <f t="shared" si="8"/>
        <v/>
      </c>
      <c r="J75" s="37" t="str">
        <f t="shared" si="9"/>
        <v/>
      </c>
      <c r="K75" s="37" t="str">
        <f t="shared" si="10"/>
        <v/>
      </c>
      <c r="L75" s="37"/>
      <c r="M75" s="37" t="str">
        <f>IF(H75="","",IF(H69=0,L69/C3,M69/C3))</f>
        <v/>
      </c>
      <c r="N75" s="37" t="str">
        <f t="shared" si="11"/>
        <v/>
      </c>
    </row>
    <row r="76" spans="1:14" ht="2.25" customHeight="1" x14ac:dyDescent="0.15">
      <c r="A76" s="111"/>
      <c r="B76" s="111"/>
      <c r="C76" s="111"/>
      <c r="D76" s="111"/>
      <c r="E76" s="111"/>
      <c r="F76" s="111"/>
      <c r="G76" s="37"/>
      <c r="H76" s="37" t="str">
        <f>IF(C3&gt;=7,(I67-H69)/C3,"")</f>
        <v/>
      </c>
      <c r="I76" s="37" t="str">
        <f t="shared" si="8"/>
        <v/>
      </c>
      <c r="J76" s="37" t="str">
        <f t="shared" si="9"/>
        <v/>
      </c>
      <c r="K76" s="37" t="str">
        <f t="shared" si="10"/>
        <v/>
      </c>
      <c r="L76" s="37"/>
      <c r="M76" s="37" t="str">
        <f>IF(H76="","",IF(H69=0,L69/C3,M69/C3))</f>
        <v/>
      </c>
      <c r="N76" s="37" t="str">
        <f t="shared" si="11"/>
        <v/>
      </c>
    </row>
    <row r="77" spans="1:14" ht="2.25" customHeight="1" x14ac:dyDescent="0.15">
      <c r="A77" s="111"/>
      <c r="B77" s="111"/>
      <c r="C77" s="111"/>
      <c r="D77" s="111"/>
      <c r="E77" s="111"/>
      <c r="F77" s="111"/>
      <c r="G77" s="37"/>
      <c r="H77" s="37" t="str">
        <f>IF(C3&gt;=8,(I67-H69)/C3,"")</f>
        <v/>
      </c>
      <c r="I77" s="37" t="str">
        <f t="shared" si="8"/>
        <v/>
      </c>
      <c r="J77" s="37" t="str">
        <f t="shared" si="9"/>
        <v/>
      </c>
      <c r="K77" s="37" t="str">
        <f t="shared" si="10"/>
        <v/>
      </c>
      <c r="L77" s="37"/>
      <c r="M77" s="37" t="str">
        <f>IF(H77="","",IF(H69=0,L69/C3,M69/C3))</f>
        <v/>
      </c>
      <c r="N77" s="37" t="str">
        <f t="shared" si="11"/>
        <v/>
      </c>
    </row>
    <row r="78" spans="1:14" ht="2.25" customHeight="1" x14ac:dyDescent="0.15">
      <c r="A78" s="111"/>
      <c r="B78" s="111"/>
      <c r="C78" s="111"/>
      <c r="D78" s="111"/>
      <c r="E78" s="111"/>
      <c r="F78" s="111"/>
      <c r="G78" s="37"/>
      <c r="H78" s="37" t="str">
        <f>IF(C3&gt;=9,(I67-H69)/C3,"")</f>
        <v/>
      </c>
      <c r="I78" s="37" t="str">
        <f t="shared" si="8"/>
        <v/>
      </c>
      <c r="J78" s="37" t="str">
        <f t="shared" si="9"/>
        <v/>
      </c>
      <c r="K78" s="37" t="str">
        <f t="shared" si="10"/>
        <v/>
      </c>
      <c r="L78" s="37"/>
      <c r="M78" s="37" t="str">
        <f>IF(H78="","",IF(H69=0,L69/C3,M69/C3))</f>
        <v/>
      </c>
      <c r="N78" s="37" t="str">
        <f t="shared" si="11"/>
        <v/>
      </c>
    </row>
    <row r="79" spans="1:14" ht="2.25" customHeight="1" x14ac:dyDescent="0.15">
      <c r="A79" s="111"/>
      <c r="B79" s="111"/>
      <c r="C79" s="111"/>
      <c r="D79" s="111"/>
      <c r="E79" s="111"/>
      <c r="F79" s="111"/>
      <c r="G79" s="37"/>
      <c r="H79" s="37" t="str">
        <f>IF(C3&gt;=10,(I67-H69)/C3,"")</f>
        <v/>
      </c>
      <c r="I79" s="37" t="str">
        <f t="shared" si="8"/>
        <v/>
      </c>
      <c r="J79" s="37" t="str">
        <f t="shared" si="9"/>
        <v/>
      </c>
      <c r="K79" s="37" t="str">
        <f t="shared" si="10"/>
        <v/>
      </c>
      <c r="L79" s="37"/>
      <c r="M79" s="37" t="str">
        <f>IF(H79="","",IF(H69=0,L69/C3,M69/C3))</f>
        <v/>
      </c>
      <c r="N79" s="37" t="str">
        <f t="shared" si="11"/>
        <v/>
      </c>
    </row>
    <row r="80" spans="1:14" ht="2.25" customHeight="1" x14ac:dyDescent="0.15">
      <c r="A80" s="111"/>
      <c r="B80" s="111"/>
      <c r="C80" s="111"/>
      <c r="D80" s="111"/>
      <c r="E80" s="111"/>
      <c r="F80" s="111"/>
      <c r="G80" s="37"/>
      <c r="H80" s="37" t="str">
        <f>IF(C3&gt;=11,(I67-H69)/C3,"")</f>
        <v/>
      </c>
      <c r="I80" s="37" t="str">
        <f t="shared" si="8"/>
        <v/>
      </c>
      <c r="J80" s="37" t="str">
        <f t="shared" si="9"/>
        <v/>
      </c>
      <c r="K80" s="37" t="str">
        <f t="shared" si="10"/>
        <v/>
      </c>
      <c r="L80" s="37"/>
      <c r="M80" s="37" t="str">
        <f>IF(H80="","",IF(H69=0,L69/C3,M69/C3))</f>
        <v/>
      </c>
      <c r="N80" s="37" t="str">
        <f t="shared" si="11"/>
        <v/>
      </c>
    </row>
    <row r="81" spans="1:14" ht="2.25" customHeight="1" x14ac:dyDescent="0.15">
      <c r="A81" s="111"/>
      <c r="B81" s="111"/>
      <c r="C81" s="111"/>
      <c r="D81" s="111"/>
      <c r="E81" s="111"/>
      <c r="F81" s="111"/>
      <c r="G81" s="37"/>
      <c r="H81" s="37" t="str">
        <f>IF(C3&gt;=12,(I67-H69)/C3,"")</f>
        <v/>
      </c>
      <c r="I81" s="37" t="str">
        <f t="shared" si="8"/>
        <v/>
      </c>
      <c r="J81" s="37" t="str">
        <f t="shared" si="9"/>
        <v/>
      </c>
      <c r="K81" s="37" t="str">
        <f t="shared" si="10"/>
        <v/>
      </c>
      <c r="L81" s="37"/>
      <c r="M81" s="37" t="str">
        <f>IF(H81="","",IF(H69=0,L69/C3,M69/C3))</f>
        <v/>
      </c>
      <c r="N81" s="37" t="str">
        <f t="shared" si="11"/>
        <v/>
      </c>
    </row>
    <row r="82" spans="1:14" ht="2.25" customHeight="1" x14ac:dyDescent="0.15">
      <c r="A82" s="111"/>
      <c r="B82" s="111"/>
      <c r="C82" s="111"/>
      <c r="D82" s="111"/>
      <c r="E82" s="111"/>
      <c r="F82" s="111"/>
      <c r="G82" s="37"/>
      <c r="H82" s="37" t="str">
        <f>IF(C3&gt;=13,(I67-H69)/C3,"")</f>
        <v/>
      </c>
      <c r="I82" s="37" t="str">
        <f t="shared" si="8"/>
        <v/>
      </c>
      <c r="J82" s="37" t="str">
        <f t="shared" si="9"/>
        <v/>
      </c>
      <c r="K82" s="37" t="str">
        <f t="shared" si="10"/>
        <v/>
      </c>
      <c r="L82" s="37"/>
      <c r="M82" s="37" t="str">
        <f>IF(H82="","",IF(H69=0,L69/C3,M69/C3))</f>
        <v/>
      </c>
      <c r="N82" s="37" t="str">
        <f t="shared" si="11"/>
        <v/>
      </c>
    </row>
    <row r="83" spans="1:14" ht="2.25" customHeight="1" x14ac:dyDescent="0.15">
      <c r="A83" s="111"/>
      <c r="B83" s="111"/>
      <c r="C83" s="111"/>
      <c r="D83" s="111"/>
      <c r="E83" s="111"/>
      <c r="F83" s="111"/>
      <c r="G83" s="37"/>
      <c r="H83" s="37" t="str">
        <f>IF(C3&gt;=14,(I67-H69)/C3,"")</f>
        <v/>
      </c>
      <c r="I83" s="37" t="str">
        <f t="shared" si="8"/>
        <v/>
      </c>
      <c r="J83" s="37" t="str">
        <f t="shared" si="9"/>
        <v/>
      </c>
      <c r="K83" s="37" t="str">
        <f t="shared" si="10"/>
        <v/>
      </c>
      <c r="L83" s="37"/>
      <c r="M83" s="37" t="str">
        <f>IF(H83="","",IF(H69=0,L69/C3,M69/C3))</f>
        <v/>
      </c>
      <c r="N83" s="37" t="str">
        <f t="shared" si="11"/>
        <v/>
      </c>
    </row>
    <row r="84" spans="1:14" ht="2.25" customHeight="1" x14ac:dyDescent="0.15">
      <c r="A84" s="111"/>
      <c r="B84" s="111"/>
      <c r="C84" s="111"/>
      <c r="D84" s="111"/>
      <c r="E84" s="111"/>
      <c r="F84" s="111"/>
      <c r="G84" s="37"/>
      <c r="H84" s="37" t="str">
        <f>IF(C3&gt;=15,(I67-H69)/C3,"")</f>
        <v/>
      </c>
      <c r="I84" s="37" t="str">
        <f t="shared" si="8"/>
        <v/>
      </c>
      <c r="J84" s="37" t="str">
        <f t="shared" si="9"/>
        <v/>
      </c>
      <c r="K84" s="37" t="str">
        <f t="shared" si="10"/>
        <v/>
      </c>
      <c r="L84" s="37"/>
      <c r="M84" s="37" t="str">
        <f>IF(H84="","",IF(H69=0,L69/C3,M69/C3))</f>
        <v/>
      </c>
      <c r="N84" s="37" t="str">
        <f t="shared" si="11"/>
        <v/>
      </c>
    </row>
    <row r="85" spans="1:14" ht="2.25" customHeight="1" x14ac:dyDescent="0.15">
      <c r="A85" s="111"/>
      <c r="B85" s="111"/>
      <c r="C85" s="111"/>
      <c r="D85" s="111"/>
      <c r="E85" s="111"/>
      <c r="F85" s="111"/>
      <c r="G85" s="37"/>
      <c r="H85" s="37" t="str">
        <f>IF(C3&gt;=16,(I67-H69)/C3,"")</f>
        <v/>
      </c>
      <c r="I85" s="37" t="str">
        <f t="shared" si="8"/>
        <v/>
      </c>
      <c r="J85" s="37" t="str">
        <f t="shared" si="9"/>
        <v/>
      </c>
      <c r="K85" s="37" t="str">
        <f t="shared" si="10"/>
        <v/>
      </c>
      <c r="L85" s="37"/>
      <c r="M85" s="37" t="str">
        <f>IF(H85="","",IF(H69=0,L69/C3,M69/C3))</f>
        <v/>
      </c>
      <c r="N85" s="37" t="str">
        <f t="shared" si="11"/>
        <v/>
      </c>
    </row>
    <row r="86" spans="1:14" ht="2.25" customHeight="1" x14ac:dyDescent="0.15">
      <c r="A86" s="111"/>
      <c r="B86" s="111"/>
      <c r="C86" s="111"/>
      <c r="D86" s="111"/>
      <c r="E86" s="111"/>
      <c r="F86" s="111"/>
      <c r="G86" s="37"/>
      <c r="H86" s="37" t="str">
        <f>IF(C3&gt;=17,(I67-H69)/C3,"")</f>
        <v/>
      </c>
      <c r="I86" s="37" t="str">
        <f t="shared" si="8"/>
        <v/>
      </c>
      <c r="J86" s="37" t="str">
        <f t="shared" si="9"/>
        <v/>
      </c>
      <c r="K86" s="37" t="str">
        <f t="shared" si="10"/>
        <v/>
      </c>
      <c r="L86" s="37"/>
      <c r="M86" s="37" t="str">
        <f>IF(H86="","",IF(H69=0,L69/C3,M69/C3))</f>
        <v/>
      </c>
      <c r="N86" s="37" t="str">
        <f t="shared" si="11"/>
        <v/>
      </c>
    </row>
    <row r="87" spans="1:14" ht="2.25" customHeight="1" x14ac:dyDescent="0.15">
      <c r="A87" s="111"/>
      <c r="B87" s="111"/>
      <c r="C87" s="111"/>
      <c r="D87" s="111"/>
      <c r="E87" s="111"/>
      <c r="F87" s="111"/>
      <c r="G87" s="37"/>
      <c r="H87" s="37" t="str">
        <f>IF(C3&gt;=18,(I67-H69)/C3,"")</f>
        <v/>
      </c>
      <c r="I87" s="37" t="str">
        <f t="shared" si="8"/>
        <v/>
      </c>
      <c r="J87" s="37" t="str">
        <f t="shared" si="9"/>
        <v/>
      </c>
      <c r="K87" s="37" t="str">
        <f t="shared" si="10"/>
        <v/>
      </c>
      <c r="L87" s="37"/>
      <c r="M87" s="37" t="str">
        <f>IF(H87="","",IF(H69=0,L69/C3,M69/C3))</f>
        <v/>
      </c>
      <c r="N87" s="37" t="str">
        <f t="shared" si="11"/>
        <v/>
      </c>
    </row>
    <row r="88" spans="1:14" ht="2.25" customHeight="1" x14ac:dyDescent="0.15">
      <c r="A88" s="111"/>
      <c r="B88" s="111"/>
      <c r="C88" s="111"/>
      <c r="D88" s="111"/>
      <c r="E88" s="111"/>
      <c r="F88" s="111"/>
      <c r="G88" s="37"/>
      <c r="H88" s="37" t="str">
        <f>IF(C3&gt;=19,(I67-H69)/C3,"")</f>
        <v/>
      </c>
      <c r="I88" s="37" t="str">
        <f t="shared" si="8"/>
        <v/>
      </c>
      <c r="J88" s="37" t="str">
        <f t="shared" si="9"/>
        <v/>
      </c>
      <c r="K88" s="37" t="str">
        <f t="shared" si="10"/>
        <v/>
      </c>
      <c r="L88" s="37"/>
      <c r="M88" s="37" t="str">
        <f>IF(H88="","",IF(H69=0,L69/C3,M69/C3))</f>
        <v/>
      </c>
      <c r="N88" s="37" t="str">
        <f t="shared" si="11"/>
        <v/>
      </c>
    </row>
    <row r="89" spans="1:14" ht="2.25" customHeight="1" x14ac:dyDescent="0.15">
      <c r="A89" s="111"/>
      <c r="B89" s="111"/>
      <c r="C89" s="111"/>
      <c r="D89" s="111"/>
      <c r="E89" s="111"/>
      <c r="F89" s="111"/>
      <c r="G89" s="37"/>
      <c r="H89" s="37" t="str">
        <f>IF(C3&gt;=20,(I67-H69)/C3,"")</f>
        <v/>
      </c>
      <c r="I89" s="37" t="str">
        <f t="shared" si="8"/>
        <v/>
      </c>
      <c r="J89" s="37" t="str">
        <f t="shared" si="9"/>
        <v/>
      </c>
      <c r="K89" s="37" t="str">
        <f t="shared" si="10"/>
        <v/>
      </c>
      <c r="L89" s="37"/>
      <c r="M89" s="37" t="str">
        <f>IF(H89="","",IF(H69=0,L69/C3,M69/C3))</f>
        <v/>
      </c>
      <c r="N89" s="37" t="str">
        <f t="shared" si="11"/>
        <v/>
      </c>
    </row>
    <row r="90" spans="1:14" ht="25.5" customHeight="1" x14ac:dyDescent="0.15">
      <c r="G90" s="37"/>
      <c r="H90" s="37"/>
      <c r="I90" s="37"/>
      <c r="J90" s="37"/>
      <c r="K90" s="37"/>
      <c r="L90" s="37"/>
      <c r="M90" s="37"/>
      <c r="N90" s="6" t="str">
        <f>IF(H1=0,"",SUM(N69:N89))</f>
        <v/>
      </c>
    </row>
  </sheetData>
  <sheetProtection sheet="1" objects="1" scenarios="1" selectLockedCells="1"/>
  <mergeCells count="7">
    <mergeCell ref="A1:D1"/>
    <mergeCell ref="A73:F89"/>
    <mergeCell ref="E29:F29"/>
    <mergeCell ref="E62:F62"/>
    <mergeCell ref="E63:F63"/>
    <mergeCell ref="A9:F26"/>
    <mergeCell ref="A43:F59"/>
  </mergeCells>
  <phoneticPr fontId="2"/>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2</xdr:col>
                    <xdr:colOff>676275</xdr:colOff>
                    <xdr:row>3</xdr:row>
                    <xdr:rowOff>38100</xdr:rowOff>
                  </from>
                  <to>
                    <xdr:col>3</xdr:col>
                    <xdr:colOff>0</xdr:colOff>
                    <xdr:row>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贈与適正額シュミレーション</vt:lpstr>
      <vt:lpstr>計算過程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dcterms:created xsi:type="dcterms:W3CDTF">2013-10-26T10:10:26Z</dcterms:created>
  <dcterms:modified xsi:type="dcterms:W3CDTF">2013-12-07T04:22:45Z</dcterms:modified>
</cp:coreProperties>
</file>